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-DNS 2022\65_2022_K1OBH_JANUL\"/>
    </mc:Choice>
  </mc:AlternateContent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2" l="1"/>
  <c r="F13" i="12"/>
  <c r="AC88" i="12" l="1"/>
  <c r="F39" i="1" s="1"/>
  <c r="BA72" i="12"/>
  <c r="BA71" i="12"/>
  <c r="BA70" i="12"/>
  <c r="BA69" i="12"/>
  <c r="BA19" i="12"/>
  <c r="BA10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2" i="12"/>
  <c r="G12" i="12" s="1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8" i="12"/>
  <c r="G18" i="12" s="1"/>
  <c r="I18" i="12"/>
  <c r="I17" i="12" s="1"/>
  <c r="K18" i="12"/>
  <c r="K17" i="12" s="1"/>
  <c r="O18" i="12"/>
  <c r="O17" i="12" s="1"/>
  <c r="Q18" i="12"/>
  <c r="Q17" i="12" s="1"/>
  <c r="U18" i="12"/>
  <c r="U17" i="12" s="1"/>
  <c r="F21" i="12"/>
  <c r="G21" i="12" s="1"/>
  <c r="M21" i="12" s="1"/>
  <c r="I21" i="12"/>
  <c r="K21" i="12"/>
  <c r="K20" i="12" s="1"/>
  <c r="O21" i="12"/>
  <c r="O20" i="12" s="1"/>
  <c r="Q21" i="12"/>
  <c r="U21" i="12"/>
  <c r="F37" i="12"/>
  <c r="G37" i="12" s="1"/>
  <c r="M37" i="12" s="1"/>
  <c r="I37" i="12"/>
  <c r="K37" i="12"/>
  <c r="O37" i="12"/>
  <c r="Q37" i="12"/>
  <c r="U37" i="12"/>
  <c r="F39" i="12"/>
  <c r="G39" i="12"/>
  <c r="M39" i="12" s="1"/>
  <c r="I39" i="12"/>
  <c r="K39" i="12"/>
  <c r="O39" i="12"/>
  <c r="Q39" i="12"/>
  <c r="U39" i="12"/>
  <c r="F43" i="12"/>
  <c r="G43" i="12" s="1"/>
  <c r="I43" i="12"/>
  <c r="I42" i="12" s="1"/>
  <c r="K43" i="12"/>
  <c r="K42" i="12" s="1"/>
  <c r="O43" i="12"/>
  <c r="O42" i="12" s="1"/>
  <c r="Q43" i="12"/>
  <c r="Q42" i="12" s="1"/>
  <c r="U43" i="12"/>
  <c r="U42" i="12" s="1"/>
  <c r="F51" i="12"/>
  <c r="G51" i="12"/>
  <c r="M51" i="12" s="1"/>
  <c r="M50" i="12" s="1"/>
  <c r="I51" i="12"/>
  <c r="I50" i="12" s="1"/>
  <c r="K51" i="12"/>
  <c r="K50" i="12" s="1"/>
  <c r="O51" i="12"/>
  <c r="O50" i="12" s="1"/>
  <c r="Q51" i="12"/>
  <c r="Q50" i="12" s="1"/>
  <c r="U51" i="12"/>
  <c r="U50" i="12" s="1"/>
  <c r="F54" i="12"/>
  <c r="G54" i="12" s="1"/>
  <c r="I54" i="12"/>
  <c r="I53" i="12" s="1"/>
  <c r="K54" i="12"/>
  <c r="K53" i="12" s="1"/>
  <c r="O54" i="12"/>
  <c r="O53" i="12" s="1"/>
  <c r="Q54" i="12"/>
  <c r="Q53" i="12" s="1"/>
  <c r="U54" i="12"/>
  <c r="U53" i="12" s="1"/>
  <c r="F56" i="12"/>
  <c r="G56" i="12" s="1"/>
  <c r="M56" i="12" s="1"/>
  <c r="I56" i="12"/>
  <c r="K56" i="12"/>
  <c r="O56" i="12"/>
  <c r="O55" i="12" s="1"/>
  <c r="Q56" i="12"/>
  <c r="U56" i="12"/>
  <c r="F58" i="12"/>
  <c r="G58" i="12" s="1"/>
  <c r="M58" i="12" s="1"/>
  <c r="I58" i="12"/>
  <c r="K58" i="12"/>
  <c r="O58" i="12"/>
  <c r="Q58" i="12"/>
  <c r="U58" i="12"/>
  <c r="F64" i="12"/>
  <c r="G64" i="12"/>
  <c r="M64" i="12" s="1"/>
  <c r="I64" i="12"/>
  <c r="K64" i="12"/>
  <c r="O64" i="12"/>
  <c r="Q64" i="12"/>
  <c r="U64" i="12"/>
  <c r="F66" i="12"/>
  <c r="G66" i="12" s="1"/>
  <c r="M66" i="12" s="1"/>
  <c r="I66" i="12"/>
  <c r="K66" i="12"/>
  <c r="O66" i="12"/>
  <c r="Q66" i="12"/>
  <c r="U66" i="12"/>
  <c r="F68" i="12"/>
  <c r="G68" i="12" s="1"/>
  <c r="I68" i="12"/>
  <c r="K68" i="12"/>
  <c r="O68" i="12"/>
  <c r="O67" i="12" s="1"/>
  <c r="Q68" i="12"/>
  <c r="Q67" i="12" s="1"/>
  <c r="U68" i="12"/>
  <c r="F73" i="12"/>
  <c r="G73" i="12" s="1"/>
  <c r="M73" i="12" s="1"/>
  <c r="I73" i="12"/>
  <c r="K73" i="12"/>
  <c r="O73" i="12"/>
  <c r="Q73" i="12"/>
  <c r="U73" i="12"/>
  <c r="F75" i="12"/>
  <c r="G75" i="12" s="1"/>
  <c r="M75" i="12" s="1"/>
  <c r="M74" i="12" s="1"/>
  <c r="I75" i="12"/>
  <c r="I74" i="12" s="1"/>
  <c r="K75" i="12"/>
  <c r="K74" i="12" s="1"/>
  <c r="O75" i="12"/>
  <c r="O74" i="12" s="1"/>
  <c r="Q75" i="12"/>
  <c r="Q74" i="12" s="1"/>
  <c r="U75" i="12"/>
  <c r="U74" i="12" s="1"/>
  <c r="F77" i="12"/>
  <c r="G77" i="12" s="1"/>
  <c r="I77" i="12"/>
  <c r="I76" i="12" s="1"/>
  <c r="K77" i="12"/>
  <c r="O77" i="12"/>
  <c r="Q77" i="12"/>
  <c r="Q76" i="12" s="1"/>
  <c r="U77" i="12"/>
  <c r="U76" i="12" s="1"/>
  <c r="F79" i="12"/>
  <c r="G79" i="12" s="1"/>
  <c r="M79" i="12" s="1"/>
  <c r="I79" i="12"/>
  <c r="K79" i="12"/>
  <c r="O79" i="12"/>
  <c r="Q79" i="12"/>
  <c r="U79" i="12"/>
  <c r="F81" i="12"/>
  <c r="G81" i="12"/>
  <c r="M81" i="12" s="1"/>
  <c r="I81" i="12"/>
  <c r="K81" i="12"/>
  <c r="O81" i="12"/>
  <c r="O80" i="12" s="1"/>
  <c r="Q81" i="12"/>
  <c r="U81" i="12"/>
  <c r="F82" i="12"/>
  <c r="G82" i="12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G8" i="12" l="1"/>
  <c r="AD88" i="12"/>
  <c r="G39" i="1" s="1"/>
  <c r="G40" i="1" s="1"/>
  <c r="G25" i="1" s="1"/>
  <c r="G26" i="1" s="1"/>
  <c r="M9" i="12"/>
  <c r="M8" i="12" s="1"/>
  <c r="F40" i="1"/>
  <c r="G23" i="1" s="1"/>
  <c r="G24" i="1" s="1"/>
  <c r="K80" i="12"/>
  <c r="K67" i="12"/>
  <c r="U55" i="12"/>
  <c r="U20" i="12"/>
  <c r="I80" i="12"/>
  <c r="I67" i="12"/>
  <c r="Q55" i="12"/>
  <c r="Q20" i="12"/>
  <c r="U11" i="12"/>
  <c r="Q11" i="12"/>
  <c r="K55" i="12"/>
  <c r="O11" i="12"/>
  <c r="O76" i="12"/>
  <c r="I55" i="12"/>
  <c r="I20" i="12"/>
  <c r="K11" i="12"/>
  <c r="U80" i="12"/>
  <c r="K76" i="12"/>
  <c r="U67" i="12"/>
  <c r="I11" i="12"/>
  <c r="Q80" i="12"/>
  <c r="M80" i="12"/>
  <c r="G67" i="12"/>
  <c r="I55" i="1" s="1"/>
  <c r="M68" i="12"/>
  <c r="M67" i="12" s="1"/>
  <c r="G53" i="12"/>
  <c r="I53" i="1" s="1"/>
  <c r="M54" i="12"/>
  <c r="M53" i="12" s="1"/>
  <c r="G17" i="12"/>
  <c r="I49" i="1" s="1"/>
  <c r="M18" i="12"/>
  <c r="M17" i="12" s="1"/>
  <c r="M11" i="12"/>
  <c r="G76" i="12"/>
  <c r="I57" i="1" s="1"/>
  <c r="M77" i="12"/>
  <c r="M76" i="12" s="1"/>
  <c r="M55" i="12"/>
  <c r="G42" i="12"/>
  <c r="I51" i="1" s="1"/>
  <c r="M43" i="12"/>
  <c r="M42" i="12" s="1"/>
  <c r="M20" i="12"/>
  <c r="G80" i="12"/>
  <c r="I58" i="1" s="1"/>
  <c r="I19" i="1" s="1"/>
  <c r="G74" i="12"/>
  <c r="I56" i="1" s="1"/>
  <c r="G55" i="12"/>
  <c r="I54" i="1" s="1"/>
  <c r="G50" i="12"/>
  <c r="I52" i="1" s="1"/>
  <c r="G20" i="12"/>
  <c r="I50" i="1" s="1"/>
  <c r="G11" i="12"/>
  <c r="I48" i="1" s="1"/>
  <c r="G29" i="1" l="1"/>
  <c r="G28" i="1"/>
  <c r="H39" i="1"/>
  <c r="H40" i="1" s="1"/>
  <c r="I17" i="1"/>
  <c r="I47" i="1"/>
  <c r="G88" i="12"/>
  <c r="I16" i="1" l="1"/>
  <c r="I21" i="1" s="1"/>
  <c r="I59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<sst xmlns="http://schemas.openxmlformats.org/spreadsheetml/2006/main" count="394" uniqueCount="218">
  <si>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</si>
  <si>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</si>
  <si>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</si>
  <si>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</si>
  <si>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</si>
  <si>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</si>
  <si>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</si>
  <si>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</si>
  <si>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</si>
  <si>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</si>
  <si>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</si>
  <si>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</si>
  <si>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</si>
  <si>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</si>
  <si>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</si>
  <si>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</si>
  <si>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</si>
  <si>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</si>
  <si>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</si>
  <si>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</si>
  <si>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</si>
  <si>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</si>
  <si>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</si>
  <si>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</si>
  <si>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</si>
  <si>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</si>
  <si>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</si>
  <si>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</si>
  <si>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</si>
  <si>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</si>
  <si>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</si>
  <si>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</si>
  <si>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</si>
  <si>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</si>
  <si>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</si>
  <si>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</si>
  <si>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</si>
  <si>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</si>
  <si>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</si>
  <si>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</si>
  <si>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</si>
  <si>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</si>
  <si>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</si>
  <si>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</si>
  <si>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</si>
  <si>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SCHODIŠTĚ U PRODEJNY 1661</t>
  </si>
  <si>
    <t>Statutární město Ostrava - ÚMOb JIH</t>
  </si>
  <si>
    <t>Horní 791/3</t>
  </si>
  <si>
    <t>Ostrava – Hrabůvka</t>
  </si>
  <si>
    <t>700 30</t>
  </si>
  <si>
    <t>00845451</t>
  </si>
  <si>
    <t>CZ00845451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</si>
  <si>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</si>
  <si>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</si>
  <si>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</si>
  <si>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</si>
  <si>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</si>
  <si>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</si>
  <si>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</si>
  <si>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62</t>
  </si>
  <si>
    <t>Upravy povrchů vnější</t>
  </si>
  <si>
    <t>63</t>
  </si>
  <si>
    <t>Podlahy a podlahové konstrukce</t>
  </si>
  <si>
    <t>96</t>
  </si>
  <si>
    <t>Bourání konstrukcí</t>
  </si>
  <si>
    <t>97</t>
  </si>
  <si>
    <t>Prorážení otvorů</t>
  </si>
  <si>
    <t>99</t>
  </si>
  <si>
    <t>Staveništní přesun hmot</t>
  </si>
  <si>
    <t>764</t>
  </si>
  <si>
    <t>Konstrukce klempířské</t>
  </si>
  <si>
    <t>767</t>
  </si>
  <si>
    <t>Konstrukce zámečnické</t>
  </si>
  <si>
    <t>777</t>
  </si>
  <si>
    <t>Podlahy ze syntetických hmot</t>
  </si>
  <si>
    <t>783</t>
  </si>
  <si>
    <t>Nátěry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</si>
  <si>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</si>
  <si>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</si>
  <si>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</si>
  <si>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</si>
  <si>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</si>
  <si>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</si>
  <si>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</si>
  <si>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</si>
  <si>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</si>
  <si>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</si>
  <si>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</si>
  <si>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</si>
  <si>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</si>
  <si>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</si>
  <si>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</si>
  <si>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</si>
  <si>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</si>
  <si>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</si>
  <si>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</si>
  <si>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</si>
  <si>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</si>
  <si>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</si>
  <si>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</si>
  <si>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</si>
  <si>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</si>
  <si>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</si>
  <si>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</si>
  <si>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</si>
  <si>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</si>
  <si>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</si>
  <si>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</si>
  <si>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614471715R00</t>
  </si>
  <si>
    <t>Vyspravení beton. konstrukcí - adhézní můstek</t>
  </si>
  <si>
    <t>m2</t>
  </si>
  <si>
    <t>POL1_0</t>
  </si>
  <si>
    <t>např. Sika MonoTop-2001 Bond &amp; Protect</t>
  </si>
  <si>
    <t>POP</t>
  </si>
  <si>
    <t>622474105R00</t>
  </si>
  <si>
    <t>Reprofilace beton.povrchů sanační maltou, tl. 5 mm</t>
  </si>
  <si>
    <t>622481211RU1</t>
  </si>
  <si>
    <t>Montáž výztužné sítě(perlinky)do stěrky-vněj.stěny, včetně výztužné sítě a stěrkového tmelu Weber</t>
  </si>
  <si>
    <t>622432112R00</t>
  </si>
  <si>
    <t>Omítka stěn weber-pas marmolit střednězrnná</t>
  </si>
  <si>
    <t>622481291R00</t>
  </si>
  <si>
    <t>Montáž výztužné lišty rohové a dilatační</t>
  </si>
  <si>
    <t>m</t>
  </si>
  <si>
    <t>55392740.AG1</t>
  </si>
  <si>
    <t>Profil rohový ALU 90° k vyztužení vnějších rohů, tloušťka 0,3 mm, rozměry 23×23 mm</t>
  </si>
  <si>
    <t>POL3_0</t>
  </si>
  <si>
    <t>632477122R00</t>
  </si>
  <si>
    <t>Reprofilace polymercementovou maltou, tl. do 5 mm + penetrace</t>
  </si>
  <si>
    <t>např. Sika MonoTop-2002 Universal</t>
  </si>
  <si>
    <t>965081413R00</t>
  </si>
  <si>
    <t>Bourání podlah z xylolitu litého plochy nad 1 m2</t>
  </si>
  <si>
    <t>Schodiště v řezu A-1:</t>
  </si>
  <si>
    <t>VV</t>
  </si>
  <si>
    <t>půdorys:3,803</t>
  </si>
  <si>
    <t>podstupnice:0,943</t>
  </si>
  <si>
    <t>Schodiště v řezu A-2:</t>
  </si>
  <si>
    <t>půdorys:11,01</t>
  </si>
  <si>
    <t>podstupnice:2,632</t>
  </si>
  <si>
    <t>Schodiště v řezu A-3:</t>
  </si>
  <si>
    <t>půdorys:51,244</t>
  </si>
  <si>
    <t>podstupnice:0,804</t>
  </si>
  <si>
    <t>Schodiště v řezu A-4:</t>
  </si>
  <si>
    <t>půdorys:11,977</t>
  </si>
  <si>
    <t>podstupnice:3,29</t>
  </si>
  <si>
    <t>Schodiště v řezu A-5:</t>
  </si>
  <si>
    <t>půdorys:3,137</t>
  </si>
  <si>
    <t>podstupnice:0,656</t>
  </si>
  <si>
    <t>965048515R00</t>
  </si>
  <si>
    <t>Broušení betonových povrchů do tl. 5 mm</t>
  </si>
  <si>
    <t>broušení nebo tryskání  stáv. povrchu:89,496</t>
  </si>
  <si>
    <t>938902122R00</t>
  </si>
  <si>
    <t>Čištění ploch betonových konstrukcí tlakovou vodou</t>
  </si>
  <si>
    <t>podlaha:89,496</t>
  </si>
  <si>
    <t>boky:12,55</t>
  </si>
  <si>
    <t>978036391R00</t>
  </si>
  <si>
    <t>Otlučení omítek z umělého kamene v rozsahu 100 %</t>
  </si>
  <si>
    <t>boky schodiště:</t>
  </si>
  <si>
    <t>Schodiště v řezu A-1:(1,21*0,46+0,32*(0,46-0,155)+0,325*(0,46-0,31))*2</t>
  </si>
  <si>
    <t>Schodiště v řezu A-2:1,835*0,47+(0,45+0,27+0,285)*0,47</t>
  </si>
  <si>
    <t>Schodiště v řezu A-3:(4,705*0,47/2+0,295*0,31+0,3*0,165)*2+(10,75+0,45*2)*0,47</t>
  </si>
  <si>
    <t>Schodiště v řezu A-4:2,05*0,47</t>
  </si>
  <si>
    <t>Schodiště v řezu A-5:(1,21*0,32+0,32*(0,32-0,16))*2</t>
  </si>
  <si>
    <t>998011001R00</t>
  </si>
  <si>
    <t>Přesun hmot pro budovy zděné výšky do 6 m</t>
  </si>
  <si>
    <t>t</t>
  </si>
  <si>
    <t>0,144+0,266+0,979</t>
  </si>
  <si>
    <t>764812610R00</t>
  </si>
  <si>
    <t>Oplechování říms z lakovaného Pz plechu, rš 80 mm</t>
  </si>
  <si>
    <t>767221220RA1</t>
  </si>
  <si>
    <t>Demontáž a zpětná montáž zábradlí vč., přesunu v rámci stavby a ochrany proti poškození</t>
  </si>
  <si>
    <t>POL2_0</t>
  </si>
  <si>
    <t>Schodiště v řezu A-4:1</t>
  </si>
  <si>
    <t>767999999AG1</t>
  </si>
  <si>
    <t>Ochrana proti poškození pevně zabudov. zábradlí</t>
  </si>
  <si>
    <t>Schodiště v řezu A-1:1,9*2</t>
  </si>
  <si>
    <t>Schodiště v řezu A-2:1,875+0,6+0,8+0,2</t>
  </si>
  <si>
    <t>Schodiště v řezu A-3:4+10,75</t>
  </si>
  <si>
    <t>Schodiště v řezu A-4:2,8</t>
  </si>
  <si>
    <t>Schodiště v řezu A-5:1,53*2</t>
  </si>
  <si>
    <t>767999999AG2</t>
  </si>
  <si>
    <t>Lokální oprava pozink. zábradlí, očištění a lokální zinkování</t>
  </si>
  <si>
    <t>předpoklad na 1 bm zábradlí oprava 0,15 m2 pozinkování:1+27,885</t>
  </si>
  <si>
    <t>998767101R00</t>
  </si>
  <si>
    <t>Přesun hmot pro zámečnické konstr., výšky do 6 m</t>
  </si>
  <si>
    <t>777811201RA1</t>
  </si>
  <si>
    <t>Podlahový polyur.systém, např. Sikafloor MonoFlex MB-25</t>
  </si>
  <si>
    <t>Vzorová skladba:</t>
  </si>
  <si>
    <t>Penetrace podkladu - Sikafloor-151 - 2x</t>
  </si>
  <si>
    <t>Nosná a izolační vrstva s prosypem křem. pískem fr. 0,3-0,8  protiskluz R11  pro R12 je nutné použít frakci 0,4-1,0mm - Sikafloor-400 N Elastic - 1x aplikace válečkem 1,0kg/m2</t>
  </si>
  <si>
    <t>Pečeticí vrstva systému - Sikafloor-400 N Elastic - 1x aplikace válečkem 0,5kg/m2</t>
  </si>
  <si>
    <t>998777101R00</t>
  </si>
  <si>
    <t>Přesun hmot pro podlahy syntetické, výšky do 6 m</t>
  </si>
  <si>
    <t>783896210R00</t>
  </si>
  <si>
    <t>Penetrace betonových podkladů 1x</t>
  </si>
  <si>
    <t>979100014RA0</t>
  </si>
  <si>
    <t>Odvoz suti a vyb.hmot do 15 km, vnitrost. 25 m</t>
  </si>
  <si>
    <t>4,618+0,853</t>
  </si>
  <si>
    <t>979990107R00</t>
  </si>
  <si>
    <t>Poplatek za uložení suti - skupina odpadu 170904</t>
  </si>
  <si>
    <t>005 12-1010.R</t>
  </si>
  <si>
    <t>Zařízení staveniště</t>
  </si>
  <si>
    <t>Soubor</t>
  </si>
  <si>
    <t>POL99_0</t>
  </si>
  <si>
    <t>005 12-2010.R</t>
  </si>
  <si>
    <t xml:space="preserve">Provoz objednatele </t>
  </si>
  <si>
    <t>005 12-4010.R</t>
  </si>
  <si>
    <t>Koordinační činnost</t>
  </si>
  <si>
    <t>005 21-1010.R</t>
  </si>
  <si>
    <t>Předání a převzetí staveniště</t>
  </si>
  <si>
    <t>065002000URS</t>
  </si>
  <si>
    <t>Mimostaveništní doprava materiálů</t>
  </si>
  <si>
    <t>081002000URS</t>
  </si>
  <si>
    <t>Přesun stavebních kapacit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</si>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</sst>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6" xfId="0" applyNumberFormat="1" applyFont="1" applyBorder="1" applyAlignment="1">
      <alignment vertical="top" wrapText="1"/>
    </xf>
    <xf numFmtId="4" fontId="17" fillId="0" borderId="0" xfId="0" applyNumberFormat="1" applyFont="1" applyBorder="1" applyAlignment="1" applyProtection="1">
      <alignment vertical="top" wrapText="1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34" xfId="0" applyNumberFormat="1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21" zoomScaleNormal="100" zoomScaleSheetLayoutView="75" workbookViewId="0">
      <selection activeCell="O6" sqref="O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13" t="s">
        <v>42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79" t="s">
        <v>40</v>
      </c>
      <c r="C2" s="80"/>
      <c r="D2" s="206" t="s">
        <v>45</v>
      </c>
      <c r="E2" s="207"/>
      <c r="F2" s="207"/>
      <c r="G2" s="207"/>
      <c r="H2" s="207"/>
      <c r="I2" s="207"/>
      <c r="J2" s="208"/>
      <c r="O2" s="2"/>
    </row>
    <row r="3" spans="1:15" ht="23.25" hidden="1" customHeight="1" x14ac:dyDescent="0.2">
      <c r="A3" s="4"/>
      <c r="B3" s="81" t="s">
        <v>43</v>
      </c>
      <c r="C3" s="82"/>
      <c r="D3" s="228"/>
      <c r="E3" s="229"/>
      <c r="F3" s="229"/>
      <c r="G3" s="229"/>
      <c r="H3" s="229"/>
      <c r="I3" s="229"/>
      <c r="J3" s="230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46</v>
      </c>
      <c r="E5" s="25"/>
      <c r="F5" s="25"/>
      <c r="G5" s="25"/>
      <c r="H5" s="27" t="s">
        <v>33</v>
      </c>
      <c r="I5" s="89" t="s">
        <v>50</v>
      </c>
      <c r="J5" s="11"/>
    </row>
    <row r="6" spans="1:15" ht="15.75" customHeight="1" x14ac:dyDescent="0.2">
      <c r="A6" s="4"/>
      <c r="B6" s="39"/>
      <c r="C6" s="25"/>
      <c r="D6" s="89" t="s">
        <v>47</v>
      </c>
      <c r="E6" s="25"/>
      <c r="F6" s="25"/>
      <c r="G6" s="25"/>
      <c r="H6" s="27" t="s">
        <v>34</v>
      </c>
      <c r="I6" s="89" t="s">
        <v>51</v>
      </c>
      <c r="J6" s="11"/>
    </row>
    <row r="7" spans="1:15" ht="15.75" customHeight="1" x14ac:dyDescent="0.2">
      <c r="A7" s="4"/>
      <c r="B7" s="40"/>
      <c r="C7" s="90" t="s">
        <v>49</v>
      </c>
      <c r="D7" s="78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24"/>
      <c r="E11" s="224"/>
      <c r="F11" s="224"/>
      <c r="G11" s="224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43"/>
      <c r="E12" s="243"/>
      <c r="F12" s="243"/>
      <c r="G12" s="243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44"/>
      <c r="E13" s="244"/>
      <c r="F13" s="244"/>
      <c r="G13" s="244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12"/>
      <c r="F15" s="212"/>
      <c r="G15" s="241"/>
      <c r="H15" s="241"/>
      <c r="I15" s="241" t="s">
        <v>28</v>
      </c>
      <c r="J15" s="242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9"/>
      <c r="F16" s="210"/>
      <c r="G16" s="209"/>
      <c r="H16" s="210"/>
      <c r="I16" s="209">
        <f>SUMIF(F47:F58,A16,I47:I58)+SUMIF(F47:F58,"PSU",I47:I58)</f>
        <v>0</v>
      </c>
      <c r="J16" s="211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9"/>
      <c r="F17" s="210"/>
      <c r="G17" s="209"/>
      <c r="H17" s="210"/>
      <c r="I17" s="209">
        <f>SUMIF(F47:F58,A17,I47:I58)</f>
        <v>0</v>
      </c>
      <c r="J17" s="211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9"/>
      <c r="F18" s="210"/>
      <c r="G18" s="209"/>
      <c r="H18" s="210"/>
      <c r="I18" s="209">
        <f>SUMIF(F47:F58,A18,I47:I58)</f>
        <v>0</v>
      </c>
      <c r="J18" s="211"/>
    </row>
    <row r="19" spans="1:10" ht="23.25" customHeight="1" x14ac:dyDescent="0.2">
      <c r="A19" s="139" t="s">
        <v>79</v>
      </c>
      <c r="B19" s="140" t="s">
        <v>26</v>
      </c>
      <c r="C19" s="56"/>
      <c r="D19" s="57"/>
      <c r="E19" s="209"/>
      <c r="F19" s="210"/>
      <c r="G19" s="209"/>
      <c r="H19" s="210"/>
      <c r="I19" s="209">
        <f>SUMIF(F47:F58,A19,I47:I58)</f>
        <v>0</v>
      </c>
      <c r="J19" s="211"/>
    </row>
    <row r="20" spans="1:10" ht="23.25" customHeight="1" x14ac:dyDescent="0.2">
      <c r="A20" s="139" t="s">
        <v>80</v>
      </c>
      <c r="B20" s="140" t="s">
        <v>27</v>
      </c>
      <c r="C20" s="56"/>
      <c r="D20" s="57"/>
      <c r="E20" s="209"/>
      <c r="F20" s="210"/>
      <c r="G20" s="209"/>
      <c r="H20" s="210"/>
      <c r="I20" s="209">
        <f>SUMIF(F47:F58,A20,I47:I58)</f>
        <v>0</v>
      </c>
      <c r="J20" s="211"/>
    </row>
    <row r="21" spans="1:10" ht="23.25" customHeight="1" x14ac:dyDescent="0.2">
      <c r="A21" s="4"/>
      <c r="B21" s="72" t="s">
        <v>28</v>
      </c>
      <c r="C21" s="73"/>
      <c r="D21" s="74"/>
      <c r="E21" s="222"/>
      <c r="F21" s="223"/>
      <c r="G21" s="222"/>
      <c r="H21" s="223"/>
      <c r="I21" s="222">
        <f>SUM(I16:J20)</f>
        <v>0</v>
      </c>
      <c r="J21" s="227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20">
        <f>ZakladDPHSniVypocet</f>
        <v>0</v>
      </c>
      <c r="H23" s="221"/>
      <c r="I23" s="221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25">
        <f>ZakladDPHSni*SazbaDPH1/100</f>
        <v>0</v>
      </c>
      <c r="H24" s="226"/>
      <c r="I24" s="22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20">
        <f>ZakladDPHZaklVypocet</f>
        <v>0</v>
      </c>
      <c r="H25" s="221"/>
      <c r="I25" s="221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16">
        <f>ZakladDPHZakl*SazbaDPH2/100</f>
        <v>0</v>
      </c>
      <c r="H26" s="217"/>
      <c r="I26" s="217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8">
        <f>0</f>
        <v>0</v>
      </c>
      <c r="H27" s="218"/>
      <c r="I27" s="218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40">
        <f>ZakladDPHSniVypocet+ZakladDPHZaklVypocet</f>
        <v>0</v>
      </c>
      <c r="H28" s="240"/>
      <c r="I28" s="240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9">
        <f>ZakladDPHSni+DPHSni+ZakladDPHZakl+DPHZakl+Zaokrouhleni</f>
        <v>0</v>
      </c>
      <c r="H29" s="219"/>
      <c r="I29" s="219"/>
      <c r="J29" s="117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44762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05"/>
      <c r="E34" s="205"/>
      <c r="F34" s="30"/>
      <c r="G34" s="205"/>
      <c r="H34" s="205"/>
      <c r="I34" s="205"/>
      <c r="J34" s="36"/>
    </row>
    <row r="35" spans="1:10" ht="12.75" customHeight="1" x14ac:dyDescent="0.2">
      <c r="A35" s="4"/>
      <c r="B35" s="4"/>
      <c r="C35" s="5"/>
      <c r="D35" s="245" t="s">
        <v>2</v>
      </c>
      <c r="E35" s="245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52</v>
      </c>
      <c r="C39" s="231" t="s">
        <v>45</v>
      </c>
      <c r="D39" s="232"/>
      <c r="E39" s="232"/>
      <c r="F39" s="106">
        <f>'Rozpočet Pol'!AC88</f>
        <v>0</v>
      </c>
      <c r="G39" s="107">
        <f>'Rozpočet Pol'!AD88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33" t="s">
        <v>53</v>
      </c>
      <c r="C40" s="234"/>
      <c r="D40" s="234"/>
      <c r="E40" s="235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55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56</v>
      </c>
      <c r="G46" s="127"/>
      <c r="H46" s="127"/>
      <c r="I46" s="236" t="s">
        <v>28</v>
      </c>
      <c r="J46" s="236"/>
    </row>
    <row r="47" spans="1:10" ht="25.5" customHeight="1" x14ac:dyDescent="0.2">
      <c r="A47" s="120"/>
      <c r="B47" s="128" t="s">
        <v>57</v>
      </c>
      <c r="C47" s="238" t="s">
        <v>58</v>
      </c>
      <c r="D47" s="239"/>
      <c r="E47" s="239"/>
      <c r="F47" s="130" t="s">
        <v>23</v>
      </c>
      <c r="G47" s="131"/>
      <c r="H47" s="131"/>
      <c r="I47" s="237">
        <f>'Rozpočet Pol'!G8</f>
        <v>0</v>
      </c>
      <c r="J47" s="237"/>
    </row>
    <row r="48" spans="1:10" ht="25.5" customHeight="1" x14ac:dyDescent="0.2">
      <c r="A48" s="120"/>
      <c r="B48" s="122" t="s">
        <v>59</v>
      </c>
      <c r="C48" s="247" t="s">
        <v>60</v>
      </c>
      <c r="D48" s="248"/>
      <c r="E48" s="248"/>
      <c r="F48" s="132" t="s">
        <v>23</v>
      </c>
      <c r="G48" s="133"/>
      <c r="H48" s="133"/>
      <c r="I48" s="246">
        <f>'Rozpočet Pol'!G11</f>
        <v>0</v>
      </c>
      <c r="J48" s="246"/>
    </row>
    <row r="49" spans="1:10" ht="25.5" customHeight="1" x14ac:dyDescent="0.2">
      <c r="A49" s="120"/>
      <c r="B49" s="122" t="s">
        <v>61</v>
      </c>
      <c r="C49" s="247" t="s">
        <v>62</v>
      </c>
      <c r="D49" s="248"/>
      <c r="E49" s="248"/>
      <c r="F49" s="132" t="s">
        <v>23</v>
      </c>
      <c r="G49" s="133"/>
      <c r="H49" s="133"/>
      <c r="I49" s="246">
        <f>'Rozpočet Pol'!G17</f>
        <v>0</v>
      </c>
      <c r="J49" s="246"/>
    </row>
    <row r="50" spans="1:10" ht="25.5" customHeight="1" x14ac:dyDescent="0.2">
      <c r="A50" s="120"/>
      <c r="B50" s="122" t="s">
        <v>63</v>
      </c>
      <c r="C50" s="247" t="s">
        <v>64</v>
      </c>
      <c r="D50" s="248"/>
      <c r="E50" s="248"/>
      <c r="F50" s="132" t="s">
        <v>23</v>
      </c>
      <c r="G50" s="133"/>
      <c r="H50" s="133"/>
      <c r="I50" s="246">
        <f>'Rozpočet Pol'!G20</f>
        <v>0</v>
      </c>
      <c r="J50" s="246"/>
    </row>
    <row r="51" spans="1:10" ht="25.5" customHeight="1" x14ac:dyDescent="0.2">
      <c r="A51" s="120"/>
      <c r="B51" s="122" t="s">
        <v>65</v>
      </c>
      <c r="C51" s="247" t="s">
        <v>66</v>
      </c>
      <c r="D51" s="248"/>
      <c r="E51" s="248"/>
      <c r="F51" s="132" t="s">
        <v>23</v>
      </c>
      <c r="G51" s="133"/>
      <c r="H51" s="133"/>
      <c r="I51" s="246">
        <f>'Rozpočet Pol'!G42</f>
        <v>0</v>
      </c>
      <c r="J51" s="246"/>
    </row>
    <row r="52" spans="1:10" ht="25.5" customHeight="1" x14ac:dyDescent="0.2">
      <c r="A52" s="120"/>
      <c r="B52" s="122" t="s">
        <v>67</v>
      </c>
      <c r="C52" s="247" t="s">
        <v>68</v>
      </c>
      <c r="D52" s="248"/>
      <c r="E52" s="248"/>
      <c r="F52" s="132" t="s">
        <v>23</v>
      </c>
      <c r="G52" s="133"/>
      <c r="H52" s="133"/>
      <c r="I52" s="246">
        <f>'Rozpočet Pol'!G50</f>
        <v>0</v>
      </c>
      <c r="J52" s="246"/>
    </row>
    <row r="53" spans="1:10" ht="25.5" customHeight="1" x14ac:dyDescent="0.2">
      <c r="A53" s="120"/>
      <c r="B53" s="122" t="s">
        <v>69</v>
      </c>
      <c r="C53" s="247" t="s">
        <v>70</v>
      </c>
      <c r="D53" s="248"/>
      <c r="E53" s="248"/>
      <c r="F53" s="132" t="s">
        <v>24</v>
      </c>
      <c r="G53" s="133"/>
      <c r="H53" s="133"/>
      <c r="I53" s="246">
        <f>'Rozpočet Pol'!G53</f>
        <v>0</v>
      </c>
      <c r="J53" s="246"/>
    </row>
    <row r="54" spans="1:10" ht="25.5" customHeight="1" x14ac:dyDescent="0.2">
      <c r="A54" s="120"/>
      <c r="B54" s="122" t="s">
        <v>71</v>
      </c>
      <c r="C54" s="247" t="s">
        <v>72</v>
      </c>
      <c r="D54" s="248"/>
      <c r="E54" s="248"/>
      <c r="F54" s="132" t="s">
        <v>24</v>
      </c>
      <c r="G54" s="133"/>
      <c r="H54" s="133"/>
      <c r="I54" s="246">
        <f>'Rozpočet Pol'!G55</f>
        <v>0</v>
      </c>
      <c r="J54" s="246"/>
    </row>
    <row r="55" spans="1:10" ht="25.5" customHeight="1" x14ac:dyDescent="0.2">
      <c r="A55" s="120"/>
      <c r="B55" s="122" t="s">
        <v>73</v>
      </c>
      <c r="C55" s="247" t="s">
        <v>74</v>
      </c>
      <c r="D55" s="248"/>
      <c r="E55" s="248"/>
      <c r="F55" s="132" t="s">
        <v>24</v>
      </c>
      <c r="G55" s="133"/>
      <c r="H55" s="133"/>
      <c r="I55" s="246">
        <f>'Rozpočet Pol'!G67</f>
        <v>0</v>
      </c>
      <c r="J55" s="246"/>
    </row>
    <row r="56" spans="1:10" ht="25.5" customHeight="1" x14ac:dyDescent="0.2">
      <c r="A56" s="120"/>
      <c r="B56" s="122" t="s">
        <v>75</v>
      </c>
      <c r="C56" s="247" t="s">
        <v>76</v>
      </c>
      <c r="D56" s="248"/>
      <c r="E56" s="248"/>
      <c r="F56" s="132" t="s">
        <v>24</v>
      </c>
      <c r="G56" s="133"/>
      <c r="H56" s="133"/>
      <c r="I56" s="246">
        <f>'Rozpočet Pol'!G74</f>
        <v>0</v>
      </c>
      <c r="J56" s="246"/>
    </row>
    <row r="57" spans="1:10" ht="25.5" customHeight="1" x14ac:dyDescent="0.2">
      <c r="A57" s="120"/>
      <c r="B57" s="122" t="s">
        <v>77</v>
      </c>
      <c r="C57" s="247" t="s">
        <v>78</v>
      </c>
      <c r="D57" s="248"/>
      <c r="E57" s="248"/>
      <c r="F57" s="132" t="s">
        <v>23</v>
      </c>
      <c r="G57" s="133"/>
      <c r="H57" s="133"/>
      <c r="I57" s="246">
        <f>'Rozpočet Pol'!G76</f>
        <v>0</v>
      </c>
      <c r="J57" s="246"/>
    </row>
    <row r="58" spans="1:10" ht="25.5" customHeight="1" x14ac:dyDescent="0.2">
      <c r="A58" s="120"/>
      <c r="B58" s="129" t="s">
        <v>79</v>
      </c>
      <c r="C58" s="250" t="s">
        <v>26</v>
      </c>
      <c r="D58" s="251"/>
      <c r="E58" s="251"/>
      <c r="F58" s="134" t="s">
        <v>79</v>
      </c>
      <c r="G58" s="135"/>
      <c r="H58" s="135"/>
      <c r="I58" s="249">
        <f>'Rozpočet Pol'!G80</f>
        <v>0</v>
      </c>
      <c r="J58" s="249"/>
    </row>
    <row r="59" spans="1:10" ht="25.5" customHeight="1" x14ac:dyDescent="0.2">
      <c r="A59" s="121"/>
      <c r="B59" s="125" t="s">
        <v>1</v>
      </c>
      <c r="C59" s="125"/>
      <c r="D59" s="126"/>
      <c r="E59" s="126"/>
      <c r="F59" s="136"/>
      <c r="G59" s="137"/>
      <c r="H59" s="137"/>
      <c r="I59" s="252">
        <f>SUM(I47:I58)</f>
        <v>0</v>
      </c>
      <c r="J59" s="252"/>
    </row>
    <row r="60" spans="1:10" x14ac:dyDescent="0.2">
      <c r="F60" s="138"/>
      <c r="G60" s="94"/>
      <c r="H60" s="138"/>
      <c r="I60" s="94"/>
      <c r="J60" s="94"/>
    </row>
    <row r="61" spans="1:10" x14ac:dyDescent="0.2">
      <c r="F61" s="138"/>
      <c r="G61" s="94"/>
      <c r="H61" s="138"/>
      <c r="I61" s="94"/>
      <c r="J61" s="94"/>
    </row>
    <row r="62" spans="1:10" x14ac:dyDescent="0.2">
      <c r="F62" s="138"/>
      <c r="G62" s="94"/>
      <c r="H62" s="138"/>
      <c r="I62" s="94"/>
      <c r="J62" s="94"/>
    </row>
  </sheetData>
  <sheetProtection algorithmName="SHA-512" hashValue="e5xVblZTjaTwgup9V2DOKUgcOcRhsGcIYA7L8PI4/GvaBhMdfgEVv5hK82q95RaM7PrdSDO3vFvDuRo6KjR8RQ==" saltValue="dB9h8jGeUkwuiUxQENzH8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7:J57"/>
    <mergeCell ref="C57:E57"/>
    <mergeCell ref="I58:J58"/>
    <mergeCell ref="C58:E58"/>
    <mergeCell ref="I59:J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7" t="s">
        <v>41</v>
      </c>
      <c r="B2" s="76"/>
      <c r="C2" s="255"/>
      <c r="D2" s="255"/>
      <c r="E2" s="255"/>
      <c r="F2" s="255"/>
      <c r="G2" s="256"/>
    </row>
    <row r="3" spans="1:7" ht="24.95" hidden="1" customHeight="1" x14ac:dyDescent="0.2">
      <c r="A3" s="77" t="s">
        <v>7</v>
      </c>
      <c r="B3" s="76"/>
      <c r="C3" s="255"/>
      <c r="D3" s="255"/>
      <c r="E3" s="255"/>
      <c r="F3" s="255"/>
      <c r="G3" s="256"/>
    </row>
    <row r="4" spans="1:7" ht="24.95" hidden="1" customHeight="1" x14ac:dyDescent="0.2">
      <c r="A4" s="77" t="s">
        <v>8</v>
      </c>
      <c r="B4" s="76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8"/>
  <sheetViews>
    <sheetView workbookViewId="0">
      <selection activeCell="F15" sqref="F15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82</v>
      </c>
    </row>
    <row r="2" spans="1:60" ht="24.95" customHeight="1" x14ac:dyDescent="0.2">
      <c r="A2" s="143" t="s">
        <v>81</v>
      </c>
      <c r="B2" s="141"/>
      <c r="C2" s="270" t="s">
        <v>45</v>
      </c>
      <c r="D2" s="271"/>
      <c r="E2" s="271"/>
      <c r="F2" s="271"/>
      <c r="G2" s="272"/>
      <c r="AE2" t="s">
        <v>83</v>
      </c>
    </row>
    <row r="3" spans="1:60" ht="24.95" hidden="1" customHeight="1" x14ac:dyDescent="0.2">
      <c r="A3" s="144" t="s">
        <v>7</v>
      </c>
      <c r="B3" s="142"/>
      <c r="C3" s="273"/>
      <c r="D3" s="274"/>
      <c r="E3" s="274"/>
      <c r="F3" s="274"/>
      <c r="G3" s="275"/>
      <c r="AE3" t="s">
        <v>84</v>
      </c>
    </row>
    <row r="4" spans="1:60" ht="24.95" hidden="1" customHeight="1" x14ac:dyDescent="0.2">
      <c r="A4" s="144" t="s">
        <v>8</v>
      </c>
      <c r="B4" s="142"/>
      <c r="C4" s="273"/>
      <c r="D4" s="274"/>
      <c r="E4" s="274"/>
      <c r="F4" s="274"/>
      <c r="G4" s="275"/>
      <c r="AE4" t="s">
        <v>85</v>
      </c>
    </row>
    <row r="5" spans="1:60" hidden="1" x14ac:dyDescent="0.2">
      <c r="A5" s="145" t="s">
        <v>86</v>
      </c>
      <c r="B5" s="146"/>
      <c r="C5" s="147"/>
      <c r="D5" s="148"/>
      <c r="E5" s="148"/>
      <c r="F5" s="148"/>
      <c r="G5" s="149"/>
      <c r="AE5" t="s">
        <v>87</v>
      </c>
    </row>
    <row r="7" spans="1:60" ht="38.25" x14ac:dyDescent="0.2">
      <c r="A7" s="155" t="s">
        <v>88</v>
      </c>
      <c r="B7" s="156" t="s">
        <v>89</v>
      </c>
      <c r="C7" s="156" t="s">
        <v>90</v>
      </c>
      <c r="D7" s="155" t="s">
        <v>91</v>
      </c>
      <c r="E7" s="155" t="s">
        <v>92</v>
      </c>
      <c r="F7" s="150" t="s">
        <v>93</v>
      </c>
      <c r="G7" s="175" t="s">
        <v>28</v>
      </c>
      <c r="H7" s="176" t="s">
        <v>29</v>
      </c>
      <c r="I7" s="176" t="s">
        <v>94</v>
      </c>
      <c r="J7" s="176" t="s">
        <v>30</v>
      </c>
      <c r="K7" s="176" t="s">
        <v>95</v>
      </c>
      <c r="L7" s="176" t="s">
        <v>96</v>
      </c>
      <c r="M7" s="176" t="s">
        <v>97</v>
      </c>
      <c r="N7" s="176" t="s">
        <v>98</v>
      </c>
      <c r="O7" s="176" t="s">
        <v>99</v>
      </c>
      <c r="P7" s="176" t="s">
        <v>100</v>
      </c>
      <c r="Q7" s="176" t="s">
        <v>101</v>
      </c>
      <c r="R7" s="176" t="s">
        <v>102</v>
      </c>
      <c r="S7" s="176" t="s">
        <v>103</v>
      </c>
      <c r="T7" s="176" t="s">
        <v>104</v>
      </c>
      <c r="U7" s="158" t="s">
        <v>105</v>
      </c>
    </row>
    <row r="8" spans="1:60" x14ac:dyDescent="0.2">
      <c r="A8" s="177" t="s">
        <v>106</v>
      </c>
      <c r="B8" s="178" t="s">
        <v>57</v>
      </c>
      <c r="C8" s="179" t="s">
        <v>58</v>
      </c>
      <c r="D8" s="157"/>
      <c r="E8" s="180"/>
      <c r="F8" s="181"/>
      <c r="G8" s="181">
        <f>SUMIF(AE9:AE10,"&lt;&gt;NOR",G9:G10)</f>
        <v>0</v>
      </c>
      <c r="H8" s="181"/>
      <c r="I8" s="181">
        <f>SUM(I9:I10)</f>
        <v>0</v>
      </c>
      <c r="J8" s="181"/>
      <c r="K8" s="181">
        <f>SUM(K9:K10)</f>
        <v>0</v>
      </c>
      <c r="L8" s="181"/>
      <c r="M8" s="181">
        <f>SUM(M9:M10)</f>
        <v>0</v>
      </c>
      <c r="N8" s="157"/>
      <c r="O8" s="157">
        <f>SUM(O9:O10)</f>
        <v>0.14319000000000001</v>
      </c>
      <c r="P8" s="157"/>
      <c r="Q8" s="157">
        <f>SUM(Q9:Q10)</f>
        <v>0</v>
      </c>
      <c r="R8" s="157"/>
      <c r="S8" s="157"/>
      <c r="T8" s="177"/>
      <c r="U8" s="157">
        <f>SUM(U9:U10)</f>
        <v>4.47</v>
      </c>
      <c r="AE8" t="s">
        <v>107</v>
      </c>
    </row>
    <row r="9" spans="1:60" outlineLevel="1" x14ac:dyDescent="0.2">
      <c r="A9" s="152">
        <v>1</v>
      </c>
      <c r="B9" s="159" t="s">
        <v>108</v>
      </c>
      <c r="C9" s="193" t="s">
        <v>109</v>
      </c>
      <c r="D9" s="161" t="s">
        <v>110</v>
      </c>
      <c r="E9" s="167">
        <v>89.495999999999995</v>
      </c>
      <c r="F9" s="171">
        <f>H9+J9</f>
        <v>0</v>
      </c>
      <c r="G9" s="172">
        <f>ROUND(E9*F9,2)</f>
        <v>0</v>
      </c>
      <c r="H9" s="172"/>
      <c r="I9" s="172">
        <f>ROUND(E9*H9,2)</f>
        <v>0</v>
      </c>
      <c r="J9" s="172"/>
      <c r="K9" s="172">
        <f>ROUND(E9*J9,2)</f>
        <v>0</v>
      </c>
      <c r="L9" s="172">
        <v>21</v>
      </c>
      <c r="M9" s="172">
        <f>G9*(1+L9/100)</f>
        <v>0</v>
      </c>
      <c r="N9" s="161">
        <v>1.6000000000000001E-3</v>
      </c>
      <c r="O9" s="161">
        <f>ROUND(E9*N9,5)</f>
        <v>0.14319000000000001</v>
      </c>
      <c r="P9" s="161">
        <v>0</v>
      </c>
      <c r="Q9" s="161">
        <f>ROUND(E9*P9,5)</f>
        <v>0</v>
      </c>
      <c r="R9" s="161"/>
      <c r="S9" s="161"/>
      <c r="T9" s="162">
        <v>0.05</v>
      </c>
      <c r="U9" s="161">
        <f>ROUND(E9*T9,2)</f>
        <v>4.47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111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9"/>
      <c r="C10" s="200" t="s">
        <v>112</v>
      </c>
      <c r="D10" s="163"/>
      <c r="E10" s="168"/>
      <c r="F10" s="201"/>
      <c r="G10" s="173"/>
      <c r="H10" s="172"/>
      <c r="I10" s="172"/>
      <c r="J10" s="172"/>
      <c r="K10" s="172"/>
      <c r="L10" s="172"/>
      <c r="M10" s="172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113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např. Sika MonoTop-2001 Bond &amp; Protect</v>
      </c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53" t="s">
        <v>106</v>
      </c>
      <c r="B11" s="160" t="s">
        <v>59</v>
      </c>
      <c r="C11" s="194" t="s">
        <v>60</v>
      </c>
      <c r="D11" s="164"/>
      <c r="E11" s="169"/>
      <c r="F11" s="202"/>
      <c r="G11" s="174">
        <f>SUMIF(AE12:AE16,"&lt;&gt;NOR",G12:G16)</f>
        <v>0</v>
      </c>
      <c r="H11" s="174"/>
      <c r="I11" s="174">
        <f>SUM(I12:I16)</f>
        <v>0</v>
      </c>
      <c r="J11" s="174"/>
      <c r="K11" s="174">
        <f>SUM(K12:K16)</f>
        <v>0</v>
      </c>
      <c r="L11" s="174"/>
      <c r="M11" s="174">
        <f>SUM(M12:M16)</f>
        <v>0</v>
      </c>
      <c r="N11" s="164"/>
      <c r="O11" s="164">
        <f>SUM(O12:O16)</f>
        <v>0.26623999999999998</v>
      </c>
      <c r="P11" s="164"/>
      <c r="Q11" s="164">
        <f>SUM(Q12:Q16)</f>
        <v>0</v>
      </c>
      <c r="R11" s="164"/>
      <c r="S11" s="164"/>
      <c r="T11" s="165"/>
      <c r="U11" s="164">
        <f>SUM(U12:U16)</f>
        <v>20.439999999999998</v>
      </c>
      <c r="AE11" t="s">
        <v>107</v>
      </c>
    </row>
    <row r="12" spans="1:60" outlineLevel="1" x14ac:dyDescent="0.2">
      <c r="A12" s="152">
        <v>2</v>
      </c>
      <c r="B12" s="159" t="s">
        <v>114</v>
      </c>
      <c r="C12" s="193" t="s">
        <v>115</v>
      </c>
      <c r="D12" s="161" t="s">
        <v>110</v>
      </c>
      <c r="E12" s="167">
        <v>12.55</v>
      </c>
      <c r="F12" s="171">
        <f>H12+J12</f>
        <v>0</v>
      </c>
      <c r="G12" s="172">
        <f>ROUND(E12*F12,2)</f>
        <v>0</v>
      </c>
      <c r="H12" s="172"/>
      <c r="I12" s="172">
        <f>ROUND(E12*H12,2)</f>
        <v>0</v>
      </c>
      <c r="J12" s="172"/>
      <c r="K12" s="172">
        <f>ROUND(E12*J12,2)</f>
        <v>0</v>
      </c>
      <c r="L12" s="172">
        <v>21</v>
      </c>
      <c r="M12" s="172">
        <f>G12*(1+L12/100)</f>
        <v>0</v>
      </c>
      <c r="N12" s="161">
        <v>9.7099999999999999E-3</v>
      </c>
      <c r="O12" s="161">
        <f>ROUND(E12*N12,5)</f>
        <v>0.12186</v>
      </c>
      <c r="P12" s="161">
        <v>0</v>
      </c>
      <c r="Q12" s="161">
        <f>ROUND(E12*P12,5)</f>
        <v>0</v>
      </c>
      <c r="R12" s="161"/>
      <c r="S12" s="161"/>
      <c r="T12" s="162">
        <v>0.38</v>
      </c>
      <c r="U12" s="161">
        <f>ROUND(E12*T12,2)</f>
        <v>4.7699999999999996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111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52">
        <v>3</v>
      </c>
      <c r="B13" s="159" t="s">
        <v>116</v>
      </c>
      <c r="C13" s="193" t="s">
        <v>117</v>
      </c>
      <c r="D13" s="161" t="s">
        <v>110</v>
      </c>
      <c r="E13" s="167">
        <v>12.55</v>
      </c>
      <c r="F13" s="171">
        <f>H13+J13</f>
        <v>0</v>
      </c>
      <c r="G13" s="172">
        <f>ROUND(E13*F13,2)</f>
        <v>0</v>
      </c>
      <c r="H13" s="172"/>
      <c r="I13" s="172">
        <f>ROUND(E13*H13,2)</f>
        <v>0</v>
      </c>
      <c r="J13" s="172"/>
      <c r="K13" s="172">
        <f>ROUND(E13*J13,2)</f>
        <v>0</v>
      </c>
      <c r="L13" s="172">
        <v>21</v>
      </c>
      <c r="M13" s="172">
        <f>G13*(1+L13/100)</f>
        <v>0</v>
      </c>
      <c r="N13" s="161">
        <v>4.9100000000000003E-3</v>
      </c>
      <c r="O13" s="161">
        <f>ROUND(E13*N13,5)</f>
        <v>6.1620000000000001E-2</v>
      </c>
      <c r="P13" s="161">
        <v>0</v>
      </c>
      <c r="Q13" s="161">
        <f>ROUND(E13*P13,5)</f>
        <v>0</v>
      </c>
      <c r="R13" s="161"/>
      <c r="S13" s="161"/>
      <c r="T13" s="162">
        <v>0.36199999999999999</v>
      </c>
      <c r="U13" s="161">
        <f>ROUND(E13*T13,2)</f>
        <v>4.54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111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4</v>
      </c>
      <c r="B14" s="159" t="s">
        <v>118</v>
      </c>
      <c r="C14" s="193" t="s">
        <v>119</v>
      </c>
      <c r="D14" s="161" t="s">
        <v>110</v>
      </c>
      <c r="E14" s="167">
        <v>12.55</v>
      </c>
      <c r="F14" s="171">
        <f>H14+J14</f>
        <v>0</v>
      </c>
      <c r="G14" s="172">
        <f>ROUND(E14*F14,2)</f>
        <v>0</v>
      </c>
      <c r="H14" s="172"/>
      <c r="I14" s="172">
        <f>ROUND(E14*H14,2)</f>
        <v>0</v>
      </c>
      <c r="J14" s="172"/>
      <c r="K14" s="172">
        <f>ROUND(E14*J14,2)</f>
        <v>0</v>
      </c>
      <c r="L14" s="172">
        <v>21</v>
      </c>
      <c r="M14" s="172">
        <f>G14*(1+L14/100)</f>
        <v>0</v>
      </c>
      <c r="N14" s="161">
        <v>6.1799999999999997E-3</v>
      </c>
      <c r="O14" s="161">
        <f>ROUND(E14*N14,5)</f>
        <v>7.7560000000000004E-2</v>
      </c>
      <c r="P14" s="161">
        <v>0</v>
      </c>
      <c r="Q14" s="161">
        <f>ROUND(E14*P14,5)</f>
        <v>0</v>
      </c>
      <c r="R14" s="161"/>
      <c r="S14" s="161"/>
      <c r="T14" s="162">
        <v>0.5</v>
      </c>
      <c r="U14" s="161">
        <f>ROUND(E14*T14,2)</f>
        <v>6.28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111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5</v>
      </c>
      <c r="B15" s="159" t="s">
        <v>120</v>
      </c>
      <c r="C15" s="193" t="s">
        <v>121</v>
      </c>
      <c r="D15" s="161" t="s">
        <v>122</v>
      </c>
      <c r="E15" s="167">
        <v>48.5</v>
      </c>
      <c r="F15" s="171">
        <f>H15+J15</f>
        <v>0</v>
      </c>
      <c r="G15" s="172">
        <f>ROUND(E15*F15,2)</f>
        <v>0</v>
      </c>
      <c r="H15" s="172"/>
      <c r="I15" s="172">
        <f>ROUND(E15*H15,2)</f>
        <v>0</v>
      </c>
      <c r="J15" s="172"/>
      <c r="K15" s="172">
        <f>ROUND(E15*J15,2)</f>
        <v>0</v>
      </c>
      <c r="L15" s="172">
        <v>21</v>
      </c>
      <c r="M15" s="172">
        <f>G15*(1+L15/100)</f>
        <v>0</v>
      </c>
      <c r="N15" s="161">
        <v>0</v>
      </c>
      <c r="O15" s="161">
        <f>ROUND(E15*N15,5)</f>
        <v>0</v>
      </c>
      <c r="P15" s="161">
        <v>0</v>
      </c>
      <c r="Q15" s="161">
        <f>ROUND(E15*P15,5)</f>
        <v>0</v>
      </c>
      <c r="R15" s="161"/>
      <c r="S15" s="161"/>
      <c r="T15" s="162">
        <v>0.1</v>
      </c>
      <c r="U15" s="161">
        <f>ROUND(E15*T15,2)</f>
        <v>4.8499999999999996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111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2">
        <v>6</v>
      </c>
      <c r="B16" s="159" t="s">
        <v>123</v>
      </c>
      <c r="C16" s="193" t="s">
        <v>124</v>
      </c>
      <c r="D16" s="161" t="s">
        <v>122</v>
      </c>
      <c r="E16" s="167">
        <v>52</v>
      </c>
      <c r="F16" s="171">
        <f>H16+J16</f>
        <v>0</v>
      </c>
      <c r="G16" s="172">
        <f>ROUND(E16*F16,2)</f>
        <v>0</v>
      </c>
      <c r="H16" s="172"/>
      <c r="I16" s="172">
        <f>ROUND(E16*H16,2)</f>
        <v>0</v>
      </c>
      <c r="J16" s="172"/>
      <c r="K16" s="172">
        <f>ROUND(E16*J16,2)</f>
        <v>0</v>
      </c>
      <c r="L16" s="172">
        <v>21</v>
      </c>
      <c r="M16" s="172">
        <f>G16*(1+L16/100)</f>
        <v>0</v>
      </c>
      <c r="N16" s="161">
        <v>1E-4</v>
      </c>
      <c r="O16" s="161">
        <f>ROUND(E16*N16,5)</f>
        <v>5.1999999999999998E-3</v>
      </c>
      <c r="P16" s="161">
        <v>0</v>
      </c>
      <c r="Q16" s="161">
        <f>ROUND(E16*P16,5)</f>
        <v>0</v>
      </c>
      <c r="R16" s="161"/>
      <c r="S16" s="161"/>
      <c r="T16" s="162">
        <v>0</v>
      </c>
      <c r="U16" s="161">
        <f>ROUND(E16*T16,2)</f>
        <v>0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125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x14ac:dyDescent="0.2">
      <c r="A17" s="153" t="s">
        <v>106</v>
      </c>
      <c r="B17" s="160" t="s">
        <v>61</v>
      </c>
      <c r="C17" s="194" t="s">
        <v>62</v>
      </c>
      <c r="D17" s="164"/>
      <c r="E17" s="169"/>
      <c r="F17" s="202"/>
      <c r="G17" s="174">
        <f>SUMIF(AE18:AE19,"&lt;&gt;NOR",G18:G19)</f>
        <v>0</v>
      </c>
      <c r="H17" s="174"/>
      <c r="I17" s="174">
        <f>SUM(I18:I19)</f>
        <v>0</v>
      </c>
      <c r="J17" s="174"/>
      <c r="K17" s="174">
        <f>SUM(K18:K19)</f>
        <v>0</v>
      </c>
      <c r="L17" s="174"/>
      <c r="M17" s="174">
        <f>SUM(M18:M19)</f>
        <v>0</v>
      </c>
      <c r="N17" s="164"/>
      <c r="O17" s="164">
        <f>SUM(O18:O19)</f>
        <v>0.97909000000000002</v>
      </c>
      <c r="P17" s="164"/>
      <c r="Q17" s="164">
        <f>SUM(Q18:Q19)</f>
        <v>0</v>
      </c>
      <c r="R17" s="164"/>
      <c r="S17" s="164"/>
      <c r="T17" s="165"/>
      <c r="U17" s="164">
        <f>SUM(U18:U19)</f>
        <v>40.270000000000003</v>
      </c>
      <c r="AE17" t="s">
        <v>107</v>
      </c>
    </row>
    <row r="18" spans="1:60" ht="22.5" outlineLevel="1" x14ac:dyDescent="0.2">
      <c r="A18" s="152">
        <v>7</v>
      </c>
      <c r="B18" s="159" t="s">
        <v>126</v>
      </c>
      <c r="C18" s="193" t="s">
        <v>127</v>
      </c>
      <c r="D18" s="161" t="s">
        <v>110</v>
      </c>
      <c r="E18" s="167">
        <v>89.495999999999995</v>
      </c>
      <c r="F18" s="171">
        <f>H18+J18</f>
        <v>0</v>
      </c>
      <c r="G18" s="172">
        <f>ROUND(E18*F18,2)</f>
        <v>0</v>
      </c>
      <c r="H18" s="172"/>
      <c r="I18" s="172">
        <f>ROUND(E18*H18,2)</f>
        <v>0</v>
      </c>
      <c r="J18" s="172"/>
      <c r="K18" s="172">
        <f>ROUND(E18*J18,2)</f>
        <v>0</v>
      </c>
      <c r="L18" s="172">
        <v>21</v>
      </c>
      <c r="M18" s="172">
        <f>G18*(1+L18/100)</f>
        <v>0</v>
      </c>
      <c r="N18" s="161">
        <v>1.094E-2</v>
      </c>
      <c r="O18" s="161">
        <f>ROUND(E18*N18,5)</f>
        <v>0.97909000000000002</v>
      </c>
      <c r="P18" s="161">
        <v>0</v>
      </c>
      <c r="Q18" s="161">
        <f>ROUND(E18*P18,5)</f>
        <v>0</v>
      </c>
      <c r="R18" s="161"/>
      <c r="S18" s="161"/>
      <c r="T18" s="162">
        <v>0.45</v>
      </c>
      <c r="U18" s="161">
        <f>ROUND(E18*T18,2)</f>
        <v>40.270000000000003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111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9"/>
      <c r="C19" s="200" t="s">
        <v>128</v>
      </c>
      <c r="D19" s="163"/>
      <c r="E19" s="168"/>
      <c r="F19" s="201"/>
      <c r="G19" s="173"/>
      <c r="H19" s="172"/>
      <c r="I19" s="172"/>
      <c r="J19" s="172"/>
      <c r="K19" s="172"/>
      <c r="L19" s="172"/>
      <c r="M19" s="172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113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např. Sika MonoTop-2002 Universal</v>
      </c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53" t="s">
        <v>106</v>
      </c>
      <c r="B20" s="160" t="s">
        <v>63</v>
      </c>
      <c r="C20" s="194" t="s">
        <v>64</v>
      </c>
      <c r="D20" s="164"/>
      <c r="E20" s="169"/>
      <c r="F20" s="202"/>
      <c r="G20" s="174">
        <f>SUMIF(AE21:AE41,"&lt;&gt;NOR",G21:G41)</f>
        <v>0</v>
      </c>
      <c r="H20" s="174"/>
      <c r="I20" s="174">
        <f>SUM(I21:I41)</f>
        <v>0</v>
      </c>
      <c r="J20" s="174"/>
      <c r="K20" s="174">
        <f>SUM(K21:K41)</f>
        <v>0</v>
      </c>
      <c r="L20" s="174"/>
      <c r="M20" s="174">
        <f>SUM(M21:M41)</f>
        <v>0</v>
      </c>
      <c r="N20" s="164"/>
      <c r="O20" s="164">
        <f>SUM(O21:O41)</f>
        <v>0</v>
      </c>
      <c r="P20" s="164"/>
      <c r="Q20" s="164">
        <f>SUM(Q21:Q41)</f>
        <v>4.6179900000000007</v>
      </c>
      <c r="R20" s="164"/>
      <c r="S20" s="164"/>
      <c r="T20" s="165"/>
      <c r="U20" s="164">
        <f>SUM(U21:U41)</f>
        <v>123.41000000000001</v>
      </c>
      <c r="AE20" t="s">
        <v>107</v>
      </c>
    </row>
    <row r="21" spans="1:60" outlineLevel="1" x14ac:dyDescent="0.2">
      <c r="A21" s="152">
        <v>8</v>
      </c>
      <c r="B21" s="159" t="s">
        <v>129</v>
      </c>
      <c r="C21" s="193" t="s">
        <v>130</v>
      </c>
      <c r="D21" s="161" t="s">
        <v>110</v>
      </c>
      <c r="E21" s="167">
        <v>89.495999999999995</v>
      </c>
      <c r="F21" s="171">
        <f>H21+J21</f>
        <v>0</v>
      </c>
      <c r="G21" s="172">
        <f>ROUND(E21*F21,2)</f>
        <v>0</v>
      </c>
      <c r="H21" s="172"/>
      <c r="I21" s="172">
        <f>ROUND(E21*H21,2)</f>
        <v>0</v>
      </c>
      <c r="J21" s="172"/>
      <c r="K21" s="172">
        <f>ROUND(E21*J21,2)</f>
        <v>0</v>
      </c>
      <c r="L21" s="172">
        <v>21</v>
      </c>
      <c r="M21" s="172">
        <f>G21*(1+L21/100)</f>
        <v>0</v>
      </c>
      <c r="N21" s="161">
        <v>0</v>
      </c>
      <c r="O21" s="161">
        <f>ROUND(E21*N21,5)</f>
        <v>0</v>
      </c>
      <c r="P21" s="161">
        <v>3.9E-2</v>
      </c>
      <c r="Q21" s="161">
        <f>ROUND(E21*P21,5)</f>
        <v>3.4903400000000002</v>
      </c>
      <c r="R21" s="161"/>
      <c r="S21" s="161"/>
      <c r="T21" s="162">
        <v>0.81299999999999994</v>
      </c>
      <c r="U21" s="161">
        <f>ROUND(E21*T21,2)</f>
        <v>72.760000000000005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111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/>
      <c r="B22" s="159"/>
      <c r="C22" s="195" t="s">
        <v>131</v>
      </c>
      <c r="D22" s="166"/>
      <c r="E22" s="170"/>
      <c r="F22" s="203"/>
      <c r="G22" s="172"/>
      <c r="H22" s="172"/>
      <c r="I22" s="172"/>
      <c r="J22" s="172"/>
      <c r="K22" s="172"/>
      <c r="L22" s="172"/>
      <c r="M22" s="172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132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9"/>
      <c r="C23" s="195" t="s">
        <v>133</v>
      </c>
      <c r="D23" s="166"/>
      <c r="E23" s="170">
        <v>3.8029999999999999</v>
      </c>
      <c r="F23" s="203"/>
      <c r="G23" s="172"/>
      <c r="H23" s="172"/>
      <c r="I23" s="172"/>
      <c r="J23" s="172"/>
      <c r="K23" s="172"/>
      <c r="L23" s="172"/>
      <c r="M23" s="172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132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/>
      <c r="B24" s="159"/>
      <c r="C24" s="195" t="s">
        <v>134</v>
      </c>
      <c r="D24" s="166"/>
      <c r="E24" s="170">
        <v>0.94299999999999995</v>
      </c>
      <c r="F24" s="203"/>
      <c r="G24" s="172"/>
      <c r="H24" s="172"/>
      <c r="I24" s="172"/>
      <c r="J24" s="172"/>
      <c r="K24" s="172"/>
      <c r="L24" s="172"/>
      <c r="M24" s="172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132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/>
      <c r="B25" s="159"/>
      <c r="C25" s="195" t="s">
        <v>135</v>
      </c>
      <c r="D25" s="166"/>
      <c r="E25" s="170"/>
      <c r="F25" s="203"/>
      <c r="G25" s="172"/>
      <c r="H25" s="172"/>
      <c r="I25" s="172"/>
      <c r="J25" s="172"/>
      <c r="K25" s="172"/>
      <c r="L25" s="172"/>
      <c r="M25" s="172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132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9"/>
      <c r="C26" s="195" t="s">
        <v>136</v>
      </c>
      <c r="D26" s="166"/>
      <c r="E26" s="170">
        <v>11.01</v>
      </c>
      <c r="F26" s="203"/>
      <c r="G26" s="172"/>
      <c r="H26" s="172"/>
      <c r="I26" s="172"/>
      <c r="J26" s="172"/>
      <c r="K26" s="172"/>
      <c r="L26" s="172"/>
      <c r="M26" s="172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132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/>
      <c r="B27" s="159"/>
      <c r="C27" s="195" t="s">
        <v>137</v>
      </c>
      <c r="D27" s="166"/>
      <c r="E27" s="170">
        <v>2.6320000000000001</v>
      </c>
      <c r="F27" s="203"/>
      <c r="G27" s="172"/>
      <c r="H27" s="172"/>
      <c r="I27" s="172"/>
      <c r="J27" s="172"/>
      <c r="K27" s="172"/>
      <c r="L27" s="172"/>
      <c r="M27" s="172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132</v>
      </c>
      <c r="AF27" s="151">
        <v>0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/>
      <c r="B28" s="159"/>
      <c r="C28" s="195" t="s">
        <v>138</v>
      </c>
      <c r="D28" s="166"/>
      <c r="E28" s="170"/>
      <c r="F28" s="203"/>
      <c r="G28" s="172"/>
      <c r="H28" s="172"/>
      <c r="I28" s="172"/>
      <c r="J28" s="172"/>
      <c r="K28" s="172"/>
      <c r="L28" s="172"/>
      <c r="M28" s="172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132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9"/>
      <c r="C29" s="195" t="s">
        <v>139</v>
      </c>
      <c r="D29" s="166"/>
      <c r="E29" s="170">
        <v>51.244</v>
      </c>
      <c r="F29" s="203"/>
      <c r="G29" s="172"/>
      <c r="H29" s="172"/>
      <c r="I29" s="172"/>
      <c r="J29" s="172"/>
      <c r="K29" s="172"/>
      <c r="L29" s="172"/>
      <c r="M29" s="172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132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/>
      <c r="B30" s="159"/>
      <c r="C30" s="195" t="s">
        <v>140</v>
      </c>
      <c r="D30" s="166"/>
      <c r="E30" s="170">
        <v>0.80400000000000005</v>
      </c>
      <c r="F30" s="203"/>
      <c r="G30" s="172"/>
      <c r="H30" s="172"/>
      <c r="I30" s="172"/>
      <c r="J30" s="172"/>
      <c r="K30" s="172"/>
      <c r="L30" s="172"/>
      <c r="M30" s="172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132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/>
      <c r="B31" s="159"/>
      <c r="C31" s="195" t="s">
        <v>141</v>
      </c>
      <c r="D31" s="166"/>
      <c r="E31" s="170"/>
      <c r="F31" s="203"/>
      <c r="G31" s="172"/>
      <c r="H31" s="172"/>
      <c r="I31" s="172"/>
      <c r="J31" s="172"/>
      <c r="K31" s="172"/>
      <c r="L31" s="172"/>
      <c r="M31" s="172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132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9"/>
      <c r="C32" s="195" t="s">
        <v>142</v>
      </c>
      <c r="D32" s="166"/>
      <c r="E32" s="170">
        <v>11.977</v>
      </c>
      <c r="F32" s="203"/>
      <c r="G32" s="172"/>
      <c r="H32" s="172"/>
      <c r="I32" s="172"/>
      <c r="J32" s="172"/>
      <c r="K32" s="172"/>
      <c r="L32" s="172"/>
      <c r="M32" s="172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132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/>
      <c r="B33" s="159"/>
      <c r="C33" s="195" t="s">
        <v>143</v>
      </c>
      <c r="D33" s="166"/>
      <c r="E33" s="170">
        <v>3.29</v>
      </c>
      <c r="F33" s="203"/>
      <c r="G33" s="172"/>
      <c r="H33" s="172"/>
      <c r="I33" s="172"/>
      <c r="J33" s="172"/>
      <c r="K33" s="172"/>
      <c r="L33" s="172"/>
      <c r="M33" s="172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132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/>
      <c r="B34" s="159"/>
      <c r="C34" s="195" t="s">
        <v>144</v>
      </c>
      <c r="D34" s="166"/>
      <c r="E34" s="170"/>
      <c r="F34" s="203"/>
      <c r="G34" s="172"/>
      <c r="H34" s="172"/>
      <c r="I34" s="172"/>
      <c r="J34" s="172"/>
      <c r="K34" s="172"/>
      <c r="L34" s="172"/>
      <c r="M34" s="172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132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9"/>
      <c r="C35" s="195" t="s">
        <v>145</v>
      </c>
      <c r="D35" s="166"/>
      <c r="E35" s="170">
        <v>3.137</v>
      </c>
      <c r="F35" s="203"/>
      <c r="G35" s="172"/>
      <c r="H35" s="172"/>
      <c r="I35" s="172"/>
      <c r="J35" s="172"/>
      <c r="K35" s="172"/>
      <c r="L35" s="172"/>
      <c r="M35" s="172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132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/>
      <c r="B36" s="159"/>
      <c r="C36" s="195" t="s">
        <v>146</v>
      </c>
      <c r="D36" s="166"/>
      <c r="E36" s="170">
        <v>0.65600000000000003</v>
      </c>
      <c r="F36" s="203"/>
      <c r="G36" s="172"/>
      <c r="H36" s="172"/>
      <c r="I36" s="172"/>
      <c r="J36" s="172"/>
      <c r="K36" s="172"/>
      <c r="L36" s="172"/>
      <c r="M36" s="172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132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9</v>
      </c>
      <c r="B37" s="159" t="s">
        <v>147</v>
      </c>
      <c r="C37" s="193" t="s">
        <v>148</v>
      </c>
      <c r="D37" s="161" t="s">
        <v>110</v>
      </c>
      <c r="E37" s="167">
        <v>89.495999999999995</v>
      </c>
      <c r="F37" s="171">
        <f>H37+J37</f>
        <v>0</v>
      </c>
      <c r="G37" s="172">
        <f>ROUND(E37*F37,2)</f>
        <v>0</v>
      </c>
      <c r="H37" s="172"/>
      <c r="I37" s="172">
        <f>ROUND(E37*H37,2)</f>
        <v>0</v>
      </c>
      <c r="J37" s="172"/>
      <c r="K37" s="172">
        <f>ROUND(E37*J37,2)</f>
        <v>0</v>
      </c>
      <c r="L37" s="172">
        <v>21</v>
      </c>
      <c r="M37" s="172">
        <f>G37*(1+L37/100)</f>
        <v>0</v>
      </c>
      <c r="N37" s="161">
        <v>0</v>
      </c>
      <c r="O37" s="161">
        <f>ROUND(E37*N37,5)</f>
        <v>0</v>
      </c>
      <c r="P37" s="161">
        <v>1.26E-2</v>
      </c>
      <c r="Q37" s="161">
        <f>ROUND(E37*P37,5)</f>
        <v>1.12765</v>
      </c>
      <c r="R37" s="161"/>
      <c r="S37" s="161"/>
      <c r="T37" s="162">
        <v>0.33</v>
      </c>
      <c r="U37" s="161">
        <f>ROUND(E37*T37,2)</f>
        <v>29.53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111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/>
      <c r="B38" s="159"/>
      <c r="C38" s="195" t="s">
        <v>149</v>
      </c>
      <c r="D38" s="166"/>
      <c r="E38" s="170">
        <v>89.495999999999995</v>
      </c>
      <c r="F38" s="203"/>
      <c r="G38" s="172"/>
      <c r="H38" s="172"/>
      <c r="I38" s="172"/>
      <c r="J38" s="172"/>
      <c r="K38" s="172"/>
      <c r="L38" s="172"/>
      <c r="M38" s="172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132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10</v>
      </c>
      <c r="B39" s="159" t="s">
        <v>150</v>
      </c>
      <c r="C39" s="193" t="s">
        <v>151</v>
      </c>
      <c r="D39" s="161" t="s">
        <v>110</v>
      </c>
      <c r="E39" s="167">
        <v>102.04600000000001</v>
      </c>
      <c r="F39" s="171">
        <f>H39+J39</f>
        <v>0</v>
      </c>
      <c r="G39" s="172">
        <f>ROUND(E39*F39,2)</f>
        <v>0</v>
      </c>
      <c r="H39" s="172"/>
      <c r="I39" s="172">
        <f>ROUND(E39*H39,2)</f>
        <v>0</v>
      </c>
      <c r="J39" s="172"/>
      <c r="K39" s="172">
        <f>ROUND(E39*J39,2)</f>
        <v>0</v>
      </c>
      <c r="L39" s="172">
        <v>21</v>
      </c>
      <c r="M39" s="172">
        <f>G39*(1+L39/100)</f>
        <v>0</v>
      </c>
      <c r="N39" s="161">
        <v>0</v>
      </c>
      <c r="O39" s="161">
        <f>ROUND(E39*N39,5)</f>
        <v>0</v>
      </c>
      <c r="P39" s="161">
        <v>0</v>
      </c>
      <c r="Q39" s="161">
        <f>ROUND(E39*P39,5)</f>
        <v>0</v>
      </c>
      <c r="R39" s="161"/>
      <c r="S39" s="161"/>
      <c r="T39" s="162">
        <v>0.20699999999999999</v>
      </c>
      <c r="U39" s="161">
        <f>ROUND(E39*T39,2)</f>
        <v>21.12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111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/>
      <c r="B40" s="159"/>
      <c r="C40" s="195" t="s">
        <v>152</v>
      </c>
      <c r="D40" s="166"/>
      <c r="E40" s="170">
        <v>89.495999999999995</v>
      </c>
      <c r="F40" s="203"/>
      <c r="G40" s="172"/>
      <c r="H40" s="172"/>
      <c r="I40" s="172"/>
      <c r="J40" s="172"/>
      <c r="K40" s="172"/>
      <c r="L40" s="172"/>
      <c r="M40" s="172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132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9"/>
      <c r="C41" s="195" t="s">
        <v>153</v>
      </c>
      <c r="D41" s="166"/>
      <c r="E41" s="170">
        <v>12.55</v>
      </c>
      <c r="F41" s="203"/>
      <c r="G41" s="172"/>
      <c r="H41" s="172"/>
      <c r="I41" s="172"/>
      <c r="J41" s="172"/>
      <c r="K41" s="172"/>
      <c r="L41" s="172"/>
      <c r="M41" s="172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132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53" t="s">
        <v>106</v>
      </c>
      <c r="B42" s="160" t="s">
        <v>65</v>
      </c>
      <c r="C42" s="194" t="s">
        <v>66</v>
      </c>
      <c r="D42" s="164"/>
      <c r="E42" s="169"/>
      <c r="F42" s="202"/>
      <c r="G42" s="174">
        <f>SUMIF(AE43:AE49,"&lt;&gt;NOR",G43:G49)</f>
        <v>0</v>
      </c>
      <c r="H42" s="174"/>
      <c r="I42" s="174">
        <f>SUM(I43:I49)</f>
        <v>0</v>
      </c>
      <c r="J42" s="174"/>
      <c r="K42" s="174">
        <f>SUM(K43:K49)</f>
        <v>0</v>
      </c>
      <c r="L42" s="174"/>
      <c r="M42" s="174">
        <f>SUM(M43:M49)</f>
        <v>0</v>
      </c>
      <c r="N42" s="164"/>
      <c r="O42" s="164">
        <f>SUM(O43:O49)</f>
        <v>0</v>
      </c>
      <c r="P42" s="164"/>
      <c r="Q42" s="164">
        <f>SUM(Q43:Q49)</f>
        <v>0.85338000000000003</v>
      </c>
      <c r="R42" s="164"/>
      <c r="S42" s="164"/>
      <c r="T42" s="165"/>
      <c r="U42" s="164">
        <f>SUM(U43:U49)</f>
        <v>4.3899999999999997</v>
      </c>
      <c r="AE42" t="s">
        <v>107</v>
      </c>
    </row>
    <row r="43" spans="1:60" outlineLevel="1" x14ac:dyDescent="0.2">
      <c r="A43" s="152">
        <v>11</v>
      </c>
      <c r="B43" s="159" t="s">
        <v>154</v>
      </c>
      <c r="C43" s="193" t="s">
        <v>155</v>
      </c>
      <c r="D43" s="161" t="s">
        <v>110</v>
      </c>
      <c r="E43" s="167">
        <v>12.54975</v>
      </c>
      <c r="F43" s="171">
        <f>H43+J43</f>
        <v>0</v>
      </c>
      <c r="G43" s="172">
        <f>ROUND(E43*F43,2)</f>
        <v>0</v>
      </c>
      <c r="H43" s="172"/>
      <c r="I43" s="172">
        <f>ROUND(E43*H43,2)</f>
        <v>0</v>
      </c>
      <c r="J43" s="172"/>
      <c r="K43" s="172">
        <f>ROUND(E43*J43,2)</f>
        <v>0</v>
      </c>
      <c r="L43" s="172">
        <v>21</v>
      </c>
      <c r="M43" s="172">
        <f>G43*(1+L43/100)</f>
        <v>0</v>
      </c>
      <c r="N43" s="161">
        <v>0</v>
      </c>
      <c r="O43" s="161">
        <f>ROUND(E43*N43,5)</f>
        <v>0</v>
      </c>
      <c r="P43" s="161">
        <v>6.8000000000000005E-2</v>
      </c>
      <c r="Q43" s="161">
        <f>ROUND(E43*P43,5)</f>
        <v>0.85338000000000003</v>
      </c>
      <c r="R43" s="161"/>
      <c r="S43" s="161"/>
      <c r="T43" s="162">
        <v>0.35</v>
      </c>
      <c r="U43" s="161">
        <f>ROUND(E43*T43,2)</f>
        <v>4.3899999999999997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111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/>
      <c r="B44" s="159"/>
      <c r="C44" s="195" t="s">
        <v>156</v>
      </c>
      <c r="D44" s="166"/>
      <c r="E44" s="170"/>
      <c r="F44" s="203"/>
      <c r="G44" s="172"/>
      <c r="H44" s="172"/>
      <c r="I44" s="172"/>
      <c r="J44" s="172"/>
      <c r="K44" s="172"/>
      <c r="L44" s="172"/>
      <c r="M44" s="172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132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152"/>
      <c r="B45" s="159"/>
      <c r="C45" s="195" t="s">
        <v>157</v>
      </c>
      <c r="D45" s="166"/>
      <c r="E45" s="170">
        <v>1.4058999999999999</v>
      </c>
      <c r="F45" s="203"/>
      <c r="G45" s="172"/>
      <c r="H45" s="172"/>
      <c r="I45" s="172"/>
      <c r="J45" s="172"/>
      <c r="K45" s="172"/>
      <c r="L45" s="172"/>
      <c r="M45" s="172"/>
      <c r="N45" s="161"/>
      <c r="O45" s="161"/>
      <c r="P45" s="161"/>
      <c r="Q45" s="161"/>
      <c r="R45" s="161"/>
      <c r="S45" s="161"/>
      <c r="T45" s="162"/>
      <c r="U45" s="161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132</v>
      </c>
      <c r="AF45" s="151">
        <v>0</v>
      </c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52"/>
      <c r="B46" s="159"/>
      <c r="C46" s="195" t="s">
        <v>158</v>
      </c>
      <c r="D46" s="166"/>
      <c r="E46" s="170">
        <v>1.3348</v>
      </c>
      <c r="F46" s="203"/>
      <c r="G46" s="172"/>
      <c r="H46" s="172"/>
      <c r="I46" s="172"/>
      <c r="J46" s="172"/>
      <c r="K46" s="172"/>
      <c r="L46" s="172"/>
      <c r="M46" s="172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132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33.75" outlineLevel="1" x14ac:dyDescent="0.2">
      <c r="A47" s="152"/>
      <c r="B47" s="159"/>
      <c r="C47" s="195" t="s">
        <v>159</v>
      </c>
      <c r="D47" s="166"/>
      <c r="E47" s="170">
        <v>7.96875</v>
      </c>
      <c r="F47" s="203"/>
      <c r="G47" s="172"/>
      <c r="H47" s="172"/>
      <c r="I47" s="172"/>
      <c r="J47" s="172"/>
      <c r="K47" s="172"/>
      <c r="L47" s="172"/>
      <c r="M47" s="172"/>
      <c r="N47" s="161"/>
      <c r="O47" s="161"/>
      <c r="P47" s="161"/>
      <c r="Q47" s="161"/>
      <c r="R47" s="161"/>
      <c r="S47" s="161"/>
      <c r="T47" s="162"/>
      <c r="U47" s="161"/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132</v>
      </c>
      <c r="AF47" s="151">
        <v>0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/>
      <c r="B48" s="159"/>
      <c r="C48" s="195" t="s">
        <v>160</v>
      </c>
      <c r="D48" s="166"/>
      <c r="E48" s="170">
        <v>0.96350000000000002</v>
      </c>
      <c r="F48" s="203"/>
      <c r="G48" s="172"/>
      <c r="H48" s="172"/>
      <c r="I48" s="172"/>
      <c r="J48" s="172"/>
      <c r="K48" s="172"/>
      <c r="L48" s="172"/>
      <c r="M48" s="172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132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2"/>
      <c r="B49" s="159"/>
      <c r="C49" s="195" t="s">
        <v>161</v>
      </c>
      <c r="D49" s="166"/>
      <c r="E49" s="170">
        <v>0.87680000000000002</v>
      </c>
      <c r="F49" s="203"/>
      <c r="G49" s="172"/>
      <c r="H49" s="172"/>
      <c r="I49" s="172"/>
      <c r="J49" s="172"/>
      <c r="K49" s="172"/>
      <c r="L49" s="172"/>
      <c r="M49" s="172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132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x14ac:dyDescent="0.2">
      <c r="A50" s="153" t="s">
        <v>106</v>
      </c>
      <c r="B50" s="160" t="s">
        <v>67</v>
      </c>
      <c r="C50" s="194" t="s">
        <v>68</v>
      </c>
      <c r="D50" s="164"/>
      <c r="E50" s="169"/>
      <c r="F50" s="202"/>
      <c r="G50" s="174">
        <f>SUMIF(AE51:AE52,"&lt;&gt;NOR",G51:G52)</f>
        <v>0</v>
      </c>
      <c r="H50" s="174"/>
      <c r="I50" s="174">
        <f>SUM(I51:I52)</f>
        <v>0</v>
      </c>
      <c r="J50" s="174"/>
      <c r="K50" s="174">
        <f>SUM(K51:K52)</f>
        <v>0</v>
      </c>
      <c r="L50" s="174"/>
      <c r="M50" s="174">
        <f>SUM(M51:M52)</f>
        <v>0</v>
      </c>
      <c r="N50" s="164"/>
      <c r="O50" s="164">
        <f>SUM(O51:O52)</f>
        <v>0</v>
      </c>
      <c r="P50" s="164"/>
      <c r="Q50" s="164">
        <f>SUM(Q51:Q52)</f>
        <v>0</v>
      </c>
      <c r="R50" s="164"/>
      <c r="S50" s="164"/>
      <c r="T50" s="165"/>
      <c r="U50" s="164">
        <f>SUM(U51:U52)</f>
        <v>1.18</v>
      </c>
      <c r="AE50" t="s">
        <v>107</v>
      </c>
    </row>
    <row r="51" spans="1:60" outlineLevel="1" x14ac:dyDescent="0.2">
      <c r="A51" s="152">
        <v>12</v>
      </c>
      <c r="B51" s="159" t="s">
        <v>162</v>
      </c>
      <c r="C51" s="193" t="s">
        <v>163</v>
      </c>
      <c r="D51" s="161" t="s">
        <v>164</v>
      </c>
      <c r="E51" s="167">
        <v>1.389</v>
      </c>
      <c r="F51" s="171">
        <f>H51+J51</f>
        <v>0</v>
      </c>
      <c r="G51" s="172">
        <f>ROUND(E51*F51,2)</f>
        <v>0</v>
      </c>
      <c r="H51" s="172"/>
      <c r="I51" s="172">
        <f>ROUND(E51*H51,2)</f>
        <v>0</v>
      </c>
      <c r="J51" s="172"/>
      <c r="K51" s="172">
        <f>ROUND(E51*J51,2)</f>
        <v>0</v>
      </c>
      <c r="L51" s="172">
        <v>21</v>
      </c>
      <c r="M51" s="172">
        <f>G51*(1+L51/100)</f>
        <v>0</v>
      </c>
      <c r="N51" s="161">
        <v>0</v>
      </c>
      <c r="O51" s="161">
        <f>ROUND(E51*N51,5)</f>
        <v>0</v>
      </c>
      <c r="P51" s="161">
        <v>0</v>
      </c>
      <c r="Q51" s="161">
        <f>ROUND(E51*P51,5)</f>
        <v>0</v>
      </c>
      <c r="R51" s="161"/>
      <c r="S51" s="161"/>
      <c r="T51" s="162">
        <v>0.85199999999999998</v>
      </c>
      <c r="U51" s="161">
        <f>ROUND(E51*T51,2)</f>
        <v>1.18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111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/>
      <c r="B52" s="159"/>
      <c r="C52" s="195" t="s">
        <v>165</v>
      </c>
      <c r="D52" s="166"/>
      <c r="E52" s="170">
        <v>1.389</v>
      </c>
      <c r="F52" s="203"/>
      <c r="G52" s="172"/>
      <c r="H52" s="172"/>
      <c r="I52" s="172"/>
      <c r="J52" s="172"/>
      <c r="K52" s="172"/>
      <c r="L52" s="172"/>
      <c r="M52" s="172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132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153" t="s">
        <v>106</v>
      </c>
      <c r="B53" s="160" t="s">
        <v>69</v>
      </c>
      <c r="C53" s="194" t="s">
        <v>70</v>
      </c>
      <c r="D53" s="164"/>
      <c r="E53" s="169"/>
      <c r="F53" s="202"/>
      <c r="G53" s="174">
        <f>SUMIF(AE54:AE54,"&lt;&gt;NOR",G54:G54)</f>
        <v>0</v>
      </c>
      <c r="H53" s="174"/>
      <c r="I53" s="174">
        <f>SUM(I54:I54)</f>
        <v>0</v>
      </c>
      <c r="J53" s="174"/>
      <c r="K53" s="174">
        <f>SUM(K54:K54)</f>
        <v>0</v>
      </c>
      <c r="L53" s="174"/>
      <c r="M53" s="174">
        <f>SUM(M54:M54)</f>
        <v>0</v>
      </c>
      <c r="N53" s="164"/>
      <c r="O53" s="164">
        <f>SUM(O54:O54)</f>
        <v>1.8499999999999999E-2</v>
      </c>
      <c r="P53" s="164"/>
      <c r="Q53" s="164">
        <f>SUM(Q54:Q54)</f>
        <v>0</v>
      </c>
      <c r="R53" s="164"/>
      <c r="S53" s="164"/>
      <c r="T53" s="165"/>
      <c r="U53" s="164">
        <f>SUM(U54:U54)</f>
        <v>13.83</v>
      </c>
      <c r="AE53" t="s">
        <v>107</v>
      </c>
    </row>
    <row r="54" spans="1:60" outlineLevel="1" x14ac:dyDescent="0.2">
      <c r="A54" s="152">
        <v>13</v>
      </c>
      <c r="B54" s="159" t="s">
        <v>166</v>
      </c>
      <c r="C54" s="193" t="s">
        <v>167</v>
      </c>
      <c r="D54" s="161" t="s">
        <v>122</v>
      </c>
      <c r="E54" s="167">
        <v>37</v>
      </c>
      <c r="F54" s="171">
        <f>H54+J54</f>
        <v>0</v>
      </c>
      <c r="G54" s="172">
        <f>ROUND(E54*F54,2)</f>
        <v>0</v>
      </c>
      <c r="H54" s="172"/>
      <c r="I54" s="172">
        <f>ROUND(E54*H54,2)</f>
        <v>0</v>
      </c>
      <c r="J54" s="172"/>
      <c r="K54" s="172">
        <f>ROUND(E54*J54,2)</f>
        <v>0</v>
      </c>
      <c r="L54" s="172">
        <v>21</v>
      </c>
      <c r="M54" s="172">
        <f>G54*(1+L54/100)</f>
        <v>0</v>
      </c>
      <c r="N54" s="161">
        <v>5.0000000000000001E-4</v>
      </c>
      <c r="O54" s="161">
        <f>ROUND(E54*N54,5)</f>
        <v>1.8499999999999999E-2</v>
      </c>
      <c r="P54" s="161">
        <v>0</v>
      </c>
      <c r="Q54" s="161">
        <f>ROUND(E54*P54,5)</f>
        <v>0</v>
      </c>
      <c r="R54" s="161"/>
      <c r="S54" s="161"/>
      <c r="T54" s="162">
        <v>0.37364999999999998</v>
      </c>
      <c r="U54" s="161">
        <f>ROUND(E54*T54,2)</f>
        <v>13.83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111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x14ac:dyDescent="0.2">
      <c r="A55" s="153" t="s">
        <v>106</v>
      </c>
      <c r="B55" s="160" t="s">
        <v>71</v>
      </c>
      <c r="C55" s="194" t="s">
        <v>72</v>
      </c>
      <c r="D55" s="164"/>
      <c r="E55" s="169"/>
      <c r="F55" s="202"/>
      <c r="G55" s="174">
        <f>SUMIF(AE56:AE66,"&lt;&gt;NOR",G56:G66)</f>
        <v>0</v>
      </c>
      <c r="H55" s="174"/>
      <c r="I55" s="174">
        <f>SUM(I56:I66)</f>
        <v>0</v>
      </c>
      <c r="J55" s="174"/>
      <c r="K55" s="174">
        <f>SUM(K56:K66)</f>
        <v>0</v>
      </c>
      <c r="L55" s="174"/>
      <c r="M55" s="174">
        <f>SUM(M56:M66)</f>
        <v>0</v>
      </c>
      <c r="N55" s="164"/>
      <c r="O55" s="164">
        <f>SUM(O56:O66)</f>
        <v>6.0000000000000002E-5</v>
      </c>
      <c r="P55" s="164"/>
      <c r="Q55" s="164">
        <f>SUM(Q56:Q66)</f>
        <v>0</v>
      </c>
      <c r="R55" s="164"/>
      <c r="S55" s="164"/>
      <c r="T55" s="165"/>
      <c r="U55" s="164">
        <f>SUM(U56:U66)</f>
        <v>0.41000000000000003</v>
      </c>
      <c r="AE55" t="s">
        <v>107</v>
      </c>
    </row>
    <row r="56" spans="1:60" ht="22.5" outlineLevel="1" x14ac:dyDescent="0.2">
      <c r="A56" s="152">
        <v>14</v>
      </c>
      <c r="B56" s="159" t="s">
        <v>168</v>
      </c>
      <c r="C56" s="193" t="s">
        <v>169</v>
      </c>
      <c r="D56" s="161" t="s">
        <v>122</v>
      </c>
      <c r="E56" s="167">
        <v>1</v>
      </c>
      <c r="F56" s="171">
        <f>H56+J56</f>
        <v>0</v>
      </c>
      <c r="G56" s="172">
        <f>ROUND(E56*F56,2)</f>
        <v>0</v>
      </c>
      <c r="H56" s="172"/>
      <c r="I56" s="172">
        <f>ROUND(E56*H56,2)</f>
        <v>0</v>
      </c>
      <c r="J56" s="172"/>
      <c r="K56" s="172">
        <f>ROUND(E56*J56,2)</f>
        <v>0</v>
      </c>
      <c r="L56" s="172">
        <v>21</v>
      </c>
      <c r="M56" s="172">
        <f>G56*(1+L56/100)</f>
        <v>0</v>
      </c>
      <c r="N56" s="161">
        <v>6.0000000000000002E-5</v>
      </c>
      <c r="O56" s="161">
        <f>ROUND(E56*N56,5)</f>
        <v>6.0000000000000002E-5</v>
      </c>
      <c r="P56" s="161">
        <v>0</v>
      </c>
      <c r="Q56" s="161">
        <f>ROUND(E56*P56,5)</f>
        <v>0</v>
      </c>
      <c r="R56" s="161"/>
      <c r="S56" s="161"/>
      <c r="T56" s="162">
        <v>0.33300000000000002</v>
      </c>
      <c r="U56" s="161">
        <f>ROUND(E56*T56,2)</f>
        <v>0.33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170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/>
      <c r="B57" s="159"/>
      <c r="C57" s="195" t="s">
        <v>171</v>
      </c>
      <c r="D57" s="166"/>
      <c r="E57" s="170">
        <v>1</v>
      </c>
      <c r="F57" s="203"/>
      <c r="G57" s="172"/>
      <c r="H57" s="172"/>
      <c r="I57" s="172"/>
      <c r="J57" s="172"/>
      <c r="K57" s="172"/>
      <c r="L57" s="172"/>
      <c r="M57" s="172"/>
      <c r="N57" s="161"/>
      <c r="O57" s="161"/>
      <c r="P57" s="161"/>
      <c r="Q57" s="161"/>
      <c r="R57" s="161"/>
      <c r="S57" s="161"/>
      <c r="T57" s="162"/>
      <c r="U57" s="161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132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15</v>
      </c>
      <c r="B58" s="159" t="s">
        <v>172</v>
      </c>
      <c r="C58" s="193" t="s">
        <v>173</v>
      </c>
      <c r="D58" s="161" t="s">
        <v>122</v>
      </c>
      <c r="E58" s="167">
        <v>27.885000000000002</v>
      </c>
      <c r="F58" s="171">
        <f>H58+J58</f>
        <v>0</v>
      </c>
      <c r="G58" s="172">
        <f>ROUND(E58*F58,2)</f>
        <v>0</v>
      </c>
      <c r="H58" s="172"/>
      <c r="I58" s="172">
        <f>ROUND(E58*H58,2)</f>
        <v>0</v>
      </c>
      <c r="J58" s="172"/>
      <c r="K58" s="172">
        <f>ROUND(E58*J58,2)</f>
        <v>0</v>
      </c>
      <c r="L58" s="172">
        <v>21</v>
      </c>
      <c r="M58" s="172">
        <f>G58*(1+L58/100)</f>
        <v>0</v>
      </c>
      <c r="N58" s="161">
        <v>0</v>
      </c>
      <c r="O58" s="161">
        <f>ROUND(E58*N58,5)</f>
        <v>0</v>
      </c>
      <c r="P58" s="161">
        <v>0</v>
      </c>
      <c r="Q58" s="161">
        <f>ROUND(E58*P58,5)</f>
        <v>0</v>
      </c>
      <c r="R58" s="161"/>
      <c r="S58" s="161"/>
      <c r="T58" s="162">
        <v>0</v>
      </c>
      <c r="U58" s="161">
        <f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111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9"/>
      <c r="C59" s="195" t="s">
        <v>174</v>
      </c>
      <c r="D59" s="166"/>
      <c r="E59" s="170">
        <v>3.8</v>
      </c>
      <c r="F59" s="203"/>
      <c r="G59" s="172"/>
      <c r="H59" s="172"/>
      <c r="I59" s="172"/>
      <c r="J59" s="172"/>
      <c r="K59" s="172"/>
      <c r="L59" s="172"/>
      <c r="M59" s="172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132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/>
      <c r="B60" s="159"/>
      <c r="C60" s="195" t="s">
        <v>175</v>
      </c>
      <c r="D60" s="166"/>
      <c r="E60" s="170">
        <v>3.4750000000000001</v>
      </c>
      <c r="F60" s="203"/>
      <c r="G60" s="172"/>
      <c r="H60" s="172"/>
      <c r="I60" s="172"/>
      <c r="J60" s="172"/>
      <c r="K60" s="172"/>
      <c r="L60" s="172"/>
      <c r="M60" s="172"/>
      <c r="N60" s="161"/>
      <c r="O60" s="161"/>
      <c r="P60" s="161"/>
      <c r="Q60" s="161"/>
      <c r="R60" s="161"/>
      <c r="S60" s="161"/>
      <c r="T60" s="162"/>
      <c r="U60" s="161"/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132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/>
      <c r="B61" s="159"/>
      <c r="C61" s="195" t="s">
        <v>176</v>
      </c>
      <c r="D61" s="166"/>
      <c r="E61" s="170">
        <v>14.75</v>
      </c>
      <c r="F61" s="203"/>
      <c r="G61" s="172"/>
      <c r="H61" s="172"/>
      <c r="I61" s="172"/>
      <c r="J61" s="172"/>
      <c r="K61" s="172"/>
      <c r="L61" s="172"/>
      <c r="M61" s="172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132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/>
      <c r="B62" s="159"/>
      <c r="C62" s="195" t="s">
        <v>177</v>
      </c>
      <c r="D62" s="166"/>
      <c r="E62" s="170">
        <v>2.8</v>
      </c>
      <c r="F62" s="203"/>
      <c r="G62" s="172"/>
      <c r="H62" s="172"/>
      <c r="I62" s="172"/>
      <c r="J62" s="172"/>
      <c r="K62" s="172"/>
      <c r="L62" s="172"/>
      <c r="M62" s="172"/>
      <c r="N62" s="161"/>
      <c r="O62" s="161"/>
      <c r="P62" s="161"/>
      <c r="Q62" s="161"/>
      <c r="R62" s="161"/>
      <c r="S62" s="161"/>
      <c r="T62" s="162"/>
      <c r="U62" s="161"/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132</v>
      </c>
      <c r="AF62" s="151">
        <v>0</v>
      </c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/>
      <c r="B63" s="159"/>
      <c r="C63" s="195" t="s">
        <v>178</v>
      </c>
      <c r="D63" s="166"/>
      <c r="E63" s="170">
        <v>3.06</v>
      </c>
      <c r="F63" s="203"/>
      <c r="G63" s="172"/>
      <c r="H63" s="172"/>
      <c r="I63" s="172"/>
      <c r="J63" s="172"/>
      <c r="K63" s="172"/>
      <c r="L63" s="172"/>
      <c r="M63" s="172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132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52">
        <v>16</v>
      </c>
      <c r="B64" s="159" t="s">
        <v>179</v>
      </c>
      <c r="C64" s="193" t="s">
        <v>180</v>
      </c>
      <c r="D64" s="161" t="s">
        <v>122</v>
      </c>
      <c r="E64" s="167">
        <v>28.885000000000002</v>
      </c>
      <c r="F64" s="171">
        <f>H64+J64</f>
        <v>0</v>
      </c>
      <c r="G64" s="172">
        <f>ROUND(E64*F64,2)</f>
        <v>0</v>
      </c>
      <c r="H64" s="172"/>
      <c r="I64" s="172">
        <f>ROUND(E64*H64,2)</f>
        <v>0</v>
      </c>
      <c r="J64" s="172"/>
      <c r="K64" s="172">
        <f>ROUND(E64*J64,2)</f>
        <v>0</v>
      </c>
      <c r="L64" s="172">
        <v>21</v>
      </c>
      <c r="M64" s="172">
        <f>G64*(1+L64/100)</f>
        <v>0</v>
      </c>
      <c r="N64" s="161">
        <v>0</v>
      </c>
      <c r="O64" s="161">
        <f>ROUND(E64*N64,5)</f>
        <v>0</v>
      </c>
      <c r="P64" s="161">
        <v>0</v>
      </c>
      <c r="Q64" s="161">
        <f>ROUND(E64*P64,5)</f>
        <v>0</v>
      </c>
      <c r="R64" s="161"/>
      <c r="S64" s="161"/>
      <c r="T64" s="162">
        <v>0</v>
      </c>
      <c r="U64" s="161">
        <f>ROUND(E64*T64,2)</f>
        <v>0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111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52"/>
      <c r="B65" s="159"/>
      <c r="C65" s="195" t="s">
        <v>181</v>
      </c>
      <c r="D65" s="166"/>
      <c r="E65" s="170">
        <v>28.885000000000002</v>
      </c>
      <c r="F65" s="203"/>
      <c r="G65" s="172"/>
      <c r="H65" s="172"/>
      <c r="I65" s="172"/>
      <c r="J65" s="172"/>
      <c r="K65" s="172"/>
      <c r="L65" s="172"/>
      <c r="M65" s="172"/>
      <c r="N65" s="161"/>
      <c r="O65" s="161"/>
      <c r="P65" s="161"/>
      <c r="Q65" s="161"/>
      <c r="R65" s="161"/>
      <c r="S65" s="161"/>
      <c r="T65" s="162"/>
      <c r="U65" s="161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132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>
        <v>17</v>
      </c>
      <c r="B66" s="159" t="s">
        <v>182</v>
      </c>
      <c r="C66" s="193" t="s">
        <v>183</v>
      </c>
      <c r="D66" s="161" t="s">
        <v>164</v>
      </c>
      <c r="E66" s="167">
        <v>2.5000000000000001E-2</v>
      </c>
      <c r="F66" s="171">
        <f>H66+J66</f>
        <v>0</v>
      </c>
      <c r="G66" s="172">
        <f>ROUND(E66*F66,2)</f>
        <v>0</v>
      </c>
      <c r="H66" s="172"/>
      <c r="I66" s="172">
        <f>ROUND(E66*H66,2)</f>
        <v>0</v>
      </c>
      <c r="J66" s="172"/>
      <c r="K66" s="172">
        <f>ROUND(E66*J66,2)</f>
        <v>0</v>
      </c>
      <c r="L66" s="172">
        <v>21</v>
      </c>
      <c r="M66" s="172">
        <f>G66*(1+L66/100)</f>
        <v>0</v>
      </c>
      <c r="N66" s="161">
        <v>0</v>
      </c>
      <c r="O66" s="161">
        <f>ROUND(E66*N66,5)</f>
        <v>0</v>
      </c>
      <c r="P66" s="161">
        <v>0</v>
      </c>
      <c r="Q66" s="161">
        <f>ROUND(E66*P66,5)</f>
        <v>0</v>
      </c>
      <c r="R66" s="161"/>
      <c r="S66" s="161"/>
      <c r="T66" s="162">
        <v>3.327</v>
      </c>
      <c r="U66" s="161">
        <f>ROUND(E66*T66,2)</f>
        <v>0.08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111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53" t="s">
        <v>106</v>
      </c>
      <c r="B67" s="160" t="s">
        <v>73</v>
      </c>
      <c r="C67" s="194" t="s">
        <v>74</v>
      </c>
      <c r="D67" s="164"/>
      <c r="E67" s="169"/>
      <c r="F67" s="202"/>
      <c r="G67" s="174">
        <f>SUMIF(AE68:AE73,"&lt;&gt;NOR",G68:G73)</f>
        <v>0</v>
      </c>
      <c r="H67" s="174"/>
      <c r="I67" s="174">
        <f>SUM(I68:I73)</f>
        <v>0</v>
      </c>
      <c r="J67" s="174"/>
      <c r="K67" s="174">
        <f>SUM(K68:K73)</f>
        <v>0</v>
      </c>
      <c r="L67" s="174"/>
      <c r="M67" s="174">
        <f>SUM(M68:M73)</f>
        <v>0</v>
      </c>
      <c r="N67" s="164"/>
      <c r="O67" s="164">
        <f>SUM(O68:O73)</f>
        <v>0.85558000000000001</v>
      </c>
      <c r="P67" s="164"/>
      <c r="Q67" s="164">
        <f>SUM(Q68:Q73)</f>
        <v>0</v>
      </c>
      <c r="R67" s="164"/>
      <c r="S67" s="164"/>
      <c r="T67" s="165"/>
      <c r="U67" s="164">
        <f>SUM(U68:U73)</f>
        <v>68.63</v>
      </c>
      <c r="AE67" t="s">
        <v>107</v>
      </c>
    </row>
    <row r="68" spans="1:60" ht="22.5" outlineLevel="1" x14ac:dyDescent="0.2">
      <c r="A68" s="152">
        <v>18</v>
      </c>
      <c r="B68" s="159" t="s">
        <v>184</v>
      </c>
      <c r="C68" s="193" t="s">
        <v>185</v>
      </c>
      <c r="D68" s="161" t="s">
        <v>110</v>
      </c>
      <c r="E68" s="167">
        <v>89.495999999999995</v>
      </c>
      <c r="F68" s="171">
        <f>H68+J68</f>
        <v>0</v>
      </c>
      <c r="G68" s="172">
        <f>ROUND(E68*F68,2)</f>
        <v>0</v>
      </c>
      <c r="H68" s="172"/>
      <c r="I68" s="172">
        <f>ROUND(E68*H68,2)</f>
        <v>0</v>
      </c>
      <c r="J68" s="172"/>
      <c r="K68" s="172">
        <f>ROUND(E68*J68,2)</f>
        <v>0</v>
      </c>
      <c r="L68" s="172">
        <v>21</v>
      </c>
      <c r="M68" s="172">
        <f>G68*(1+L68/100)</f>
        <v>0</v>
      </c>
      <c r="N68" s="161">
        <v>9.5600000000000008E-3</v>
      </c>
      <c r="O68" s="161">
        <f>ROUND(E68*N68,5)</f>
        <v>0.85558000000000001</v>
      </c>
      <c r="P68" s="161">
        <v>0</v>
      </c>
      <c r="Q68" s="161">
        <f>ROUND(E68*P68,5)</f>
        <v>0</v>
      </c>
      <c r="R68" s="161"/>
      <c r="S68" s="161"/>
      <c r="T68" s="162">
        <v>0.75249999999999995</v>
      </c>
      <c r="U68" s="161">
        <f>ROUND(E68*T68,2)</f>
        <v>67.349999999999994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170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/>
      <c r="B69" s="159"/>
      <c r="C69" s="276" t="s">
        <v>186</v>
      </c>
      <c r="D69" s="277"/>
      <c r="E69" s="277"/>
      <c r="F69" s="277"/>
      <c r="G69" s="278"/>
      <c r="H69" s="172"/>
      <c r="I69" s="172"/>
      <c r="J69" s="172"/>
      <c r="K69" s="172"/>
      <c r="L69" s="172"/>
      <c r="M69" s="172"/>
      <c r="N69" s="161"/>
      <c r="O69" s="161"/>
      <c r="P69" s="161"/>
      <c r="Q69" s="161"/>
      <c r="R69" s="161"/>
      <c r="S69" s="161"/>
      <c r="T69" s="162"/>
      <c r="U69" s="161"/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113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4" t="str">
        <f>C69</f>
        <v>Vzorová skladba:</v>
      </c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/>
      <c r="B70" s="159"/>
      <c r="C70" s="276" t="s">
        <v>187</v>
      </c>
      <c r="D70" s="277"/>
      <c r="E70" s="277"/>
      <c r="F70" s="277"/>
      <c r="G70" s="278"/>
      <c r="H70" s="172"/>
      <c r="I70" s="172"/>
      <c r="J70" s="172"/>
      <c r="K70" s="172"/>
      <c r="L70" s="172"/>
      <c r="M70" s="172"/>
      <c r="N70" s="161"/>
      <c r="O70" s="161"/>
      <c r="P70" s="161"/>
      <c r="Q70" s="161"/>
      <c r="R70" s="161"/>
      <c r="S70" s="161"/>
      <c r="T70" s="162"/>
      <c r="U70" s="161"/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113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4" t="str">
        <f>C70</f>
        <v>Penetrace podkladu - Sikafloor-151 - 2x</v>
      </c>
      <c r="BB70" s="151"/>
      <c r="BC70" s="151"/>
      <c r="BD70" s="151"/>
      <c r="BE70" s="151"/>
      <c r="BF70" s="151"/>
      <c r="BG70" s="151"/>
      <c r="BH70" s="151"/>
    </row>
    <row r="71" spans="1:60" ht="22.5" customHeight="1" outlineLevel="1" x14ac:dyDescent="0.2">
      <c r="A71" s="152"/>
      <c r="B71" s="159"/>
      <c r="C71" s="276" t="s">
        <v>188</v>
      </c>
      <c r="D71" s="277"/>
      <c r="E71" s="277"/>
      <c r="F71" s="277"/>
      <c r="G71" s="278"/>
      <c r="H71" s="172"/>
      <c r="I71" s="172"/>
      <c r="J71" s="172"/>
      <c r="K71" s="172"/>
      <c r="L71" s="172"/>
      <c r="M71" s="172"/>
      <c r="N71" s="161"/>
      <c r="O71" s="161"/>
      <c r="P71" s="161"/>
      <c r="Q71" s="161"/>
      <c r="R71" s="161"/>
      <c r="S71" s="161"/>
      <c r="T71" s="162"/>
      <c r="U71" s="161"/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113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4" t="str">
        <f>C71</f>
        <v>Nosná a izolační vrstva s prosypem křem. pískem fr. 0,3-0,8  protiskluz R11  pro R12 je nutné použít frakci 0,4-1,0mm - Sikafloor-400 N Elastic - 1x aplikace válečkem 1,0kg/m2</v>
      </c>
      <c r="BB71" s="151"/>
      <c r="BC71" s="151"/>
      <c r="BD71" s="151"/>
      <c r="BE71" s="151"/>
      <c r="BF71" s="151"/>
      <c r="BG71" s="151"/>
      <c r="BH71" s="151"/>
    </row>
    <row r="72" spans="1:60" ht="12.75" customHeight="1" outlineLevel="1" x14ac:dyDescent="0.2">
      <c r="A72" s="152"/>
      <c r="B72" s="159"/>
      <c r="C72" s="276" t="s">
        <v>189</v>
      </c>
      <c r="D72" s="277"/>
      <c r="E72" s="277"/>
      <c r="F72" s="277"/>
      <c r="G72" s="278"/>
      <c r="H72" s="172"/>
      <c r="I72" s="172"/>
      <c r="J72" s="172"/>
      <c r="K72" s="172"/>
      <c r="L72" s="172"/>
      <c r="M72" s="172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113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4" t="str">
        <f>C72</f>
        <v>Pečeticí vrstva systému - Sikafloor-400 N Elastic - 1x aplikace válečkem 0,5kg/m2</v>
      </c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19</v>
      </c>
      <c r="B73" s="159" t="s">
        <v>190</v>
      </c>
      <c r="C73" s="193" t="s">
        <v>191</v>
      </c>
      <c r="D73" s="161" t="s">
        <v>164</v>
      </c>
      <c r="E73" s="167">
        <v>0.85599999999999998</v>
      </c>
      <c r="F73" s="171">
        <f>H73+J73</f>
        <v>0</v>
      </c>
      <c r="G73" s="172">
        <f>ROUND(E73*F73,2)</f>
        <v>0</v>
      </c>
      <c r="H73" s="172"/>
      <c r="I73" s="172">
        <f>ROUND(E73*H73,2)</f>
        <v>0</v>
      </c>
      <c r="J73" s="172"/>
      <c r="K73" s="172">
        <f>ROUND(E73*J73,2)</f>
        <v>0</v>
      </c>
      <c r="L73" s="172">
        <v>21</v>
      </c>
      <c r="M73" s="172">
        <f>G73*(1+L73/100)</f>
        <v>0</v>
      </c>
      <c r="N73" s="161">
        <v>0</v>
      </c>
      <c r="O73" s="161">
        <f>ROUND(E73*N73,5)</f>
        <v>0</v>
      </c>
      <c r="P73" s="161">
        <v>0</v>
      </c>
      <c r="Q73" s="161">
        <f>ROUND(E73*P73,5)</f>
        <v>0</v>
      </c>
      <c r="R73" s="161"/>
      <c r="S73" s="161"/>
      <c r="T73" s="162">
        <v>1.4990000000000001</v>
      </c>
      <c r="U73" s="161">
        <f>ROUND(E73*T73,2)</f>
        <v>1.28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111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x14ac:dyDescent="0.2">
      <c r="A74" s="153" t="s">
        <v>106</v>
      </c>
      <c r="B74" s="160" t="s">
        <v>75</v>
      </c>
      <c r="C74" s="194" t="s">
        <v>76</v>
      </c>
      <c r="D74" s="164"/>
      <c r="E74" s="169"/>
      <c r="F74" s="202"/>
      <c r="G74" s="174">
        <f>SUMIF(AE75:AE75,"&lt;&gt;NOR",G75:G75)</f>
        <v>0</v>
      </c>
      <c r="H74" s="174"/>
      <c r="I74" s="174">
        <f>SUM(I75:I75)</f>
        <v>0</v>
      </c>
      <c r="J74" s="174"/>
      <c r="K74" s="174">
        <f>SUM(K75:K75)</f>
        <v>0</v>
      </c>
      <c r="L74" s="174"/>
      <c r="M74" s="174">
        <f>SUM(M75:M75)</f>
        <v>0</v>
      </c>
      <c r="N74" s="164"/>
      <c r="O74" s="164">
        <f>SUM(O75:O75)</f>
        <v>2.64E-3</v>
      </c>
      <c r="P74" s="164"/>
      <c r="Q74" s="164">
        <f>SUM(Q75:Q75)</f>
        <v>0</v>
      </c>
      <c r="R74" s="164"/>
      <c r="S74" s="164"/>
      <c r="T74" s="165"/>
      <c r="U74" s="164">
        <f>SUM(U75:U75)</f>
        <v>1.1299999999999999</v>
      </c>
      <c r="AE74" t="s">
        <v>107</v>
      </c>
    </row>
    <row r="75" spans="1:60" outlineLevel="1" x14ac:dyDescent="0.2">
      <c r="A75" s="152">
        <v>20</v>
      </c>
      <c r="B75" s="159" t="s">
        <v>192</v>
      </c>
      <c r="C75" s="193" t="s">
        <v>193</v>
      </c>
      <c r="D75" s="161" t="s">
        <v>110</v>
      </c>
      <c r="E75" s="167">
        <v>12.55</v>
      </c>
      <c r="F75" s="171">
        <f>H75+J75</f>
        <v>0</v>
      </c>
      <c r="G75" s="172">
        <f>ROUND(E75*F75,2)</f>
        <v>0</v>
      </c>
      <c r="H75" s="172"/>
      <c r="I75" s="172">
        <f>ROUND(E75*H75,2)</f>
        <v>0</v>
      </c>
      <c r="J75" s="172"/>
      <c r="K75" s="172">
        <f>ROUND(E75*J75,2)</f>
        <v>0</v>
      </c>
      <c r="L75" s="172">
        <v>21</v>
      </c>
      <c r="M75" s="172">
        <f>G75*(1+L75/100)</f>
        <v>0</v>
      </c>
      <c r="N75" s="161">
        <v>2.1000000000000001E-4</v>
      </c>
      <c r="O75" s="161">
        <f>ROUND(E75*N75,5)</f>
        <v>2.64E-3</v>
      </c>
      <c r="P75" s="161">
        <v>0</v>
      </c>
      <c r="Q75" s="161">
        <f>ROUND(E75*P75,5)</f>
        <v>0</v>
      </c>
      <c r="R75" s="161"/>
      <c r="S75" s="161"/>
      <c r="T75" s="162">
        <v>0.09</v>
      </c>
      <c r="U75" s="161">
        <f>ROUND(E75*T75,2)</f>
        <v>1.1299999999999999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111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x14ac:dyDescent="0.2">
      <c r="A76" s="153" t="s">
        <v>106</v>
      </c>
      <c r="B76" s="160" t="s">
        <v>77</v>
      </c>
      <c r="C76" s="194" t="s">
        <v>78</v>
      </c>
      <c r="D76" s="164"/>
      <c r="E76" s="169"/>
      <c r="F76" s="202"/>
      <c r="G76" s="174">
        <f>SUMIF(AE77:AE79,"&lt;&gt;NOR",G77:G79)</f>
        <v>0</v>
      </c>
      <c r="H76" s="174"/>
      <c r="I76" s="174">
        <f>SUM(I77:I79)</f>
        <v>0</v>
      </c>
      <c r="J76" s="174"/>
      <c r="K76" s="174">
        <f>SUM(K77:K79)</f>
        <v>0</v>
      </c>
      <c r="L76" s="174"/>
      <c r="M76" s="174">
        <f>SUM(M77:M79)</f>
        <v>0</v>
      </c>
      <c r="N76" s="164"/>
      <c r="O76" s="164">
        <f>SUM(O77:O79)</f>
        <v>0</v>
      </c>
      <c r="P76" s="164"/>
      <c r="Q76" s="164">
        <f>SUM(Q77:Q79)</f>
        <v>0</v>
      </c>
      <c r="R76" s="164"/>
      <c r="S76" s="164"/>
      <c r="T76" s="165"/>
      <c r="U76" s="164">
        <f>SUM(U77:U79)</f>
        <v>14.66</v>
      </c>
      <c r="AE76" t="s">
        <v>107</v>
      </c>
    </row>
    <row r="77" spans="1:60" outlineLevel="1" x14ac:dyDescent="0.2">
      <c r="A77" s="152">
        <v>21</v>
      </c>
      <c r="B77" s="159" t="s">
        <v>194</v>
      </c>
      <c r="C77" s="193" t="s">
        <v>195</v>
      </c>
      <c r="D77" s="161" t="s">
        <v>164</v>
      </c>
      <c r="E77" s="167">
        <v>5.4710000000000001</v>
      </c>
      <c r="F77" s="171">
        <f>H77+J77</f>
        <v>0</v>
      </c>
      <c r="G77" s="172">
        <f>ROUND(E77*F77,2)</f>
        <v>0</v>
      </c>
      <c r="H77" s="172"/>
      <c r="I77" s="172">
        <f>ROUND(E77*H77,2)</f>
        <v>0</v>
      </c>
      <c r="J77" s="172"/>
      <c r="K77" s="172">
        <f>ROUND(E77*J77,2)</f>
        <v>0</v>
      </c>
      <c r="L77" s="172">
        <v>21</v>
      </c>
      <c r="M77" s="172">
        <f>G77*(1+L77/100)</f>
        <v>0</v>
      </c>
      <c r="N77" s="161">
        <v>0</v>
      </c>
      <c r="O77" s="161">
        <f>ROUND(E77*N77,5)</f>
        <v>0</v>
      </c>
      <c r="P77" s="161">
        <v>0</v>
      </c>
      <c r="Q77" s="161">
        <f>ROUND(E77*P77,5)</f>
        <v>0</v>
      </c>
      <c r="R77" s="161"/>
      <c r="S77" s="161"/>
      <c r="T77" s="162">
        <v>2.68</v>
      </c>
      <c r="U77" s="161">
        <f>ROUND(E77*T77,2)</f>
        <v>14.66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170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/>
      <c r="B78" s="159"/>
      <c r="C78" s="195" t="s">
        <v>196</v>
      </c>
      <c r="D78" s="166"/>
      <c r="E78" s="170">
        <v>5.4710000000000001</v>
      </c>
      <c r="F78" s="203"/>
      <c r="G78" s="172"/>
      <c r="H78" s="172"/>
      <c r="I78" s="172"/>
      <c r="J78" s="172"/>
      <c r="K78" s="172"/>
      <c r="L78" s="172"/>
      <c r="M78" s="172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132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22</v>
      </c>
      <c r="B79" s="159" t="s">
        <v>197</v>
      </c>
      <c r="C79" s="193" t="s">
        <v>198</v>
      </c>
      <c r="D79" s="161" t="s">
        <v>164</v>
      </c>
      <c r="E79" s="167">
        <v>5.4710000000000001</v>
      </c>
      <c r="F79" s="171">
        <f>H79+J79</f>
        <v>0</v>
      </c>
      <c r="G79" s="172">
        <f>ROUND(E79*F79,2)</f>
        <v>0</v>
      </c>
      <c r="H79" s="172"/>
      <c r="I79" s="172">
        <f>ROUND(E79*H79,2)</f>
        <v>0</v>
      </c>
      <c r="J79" s="172"/>
      <c r="K79" s="172">
        <f>ROUND(E79*J79,2)</f>
        <v>0</v>
      </c>
      <c r="L79" s="172">
        <v>21</v>
      </c>
      <c r="M79" s="172">
        <f>G79*(1+L79/100)</f>
        <v>0</v>
      </c>
      <c r="N79" s="161">
        <v>0</v>
      </c>
      <c r="O79" s="161">
        <f>ROUND(E79*N79,5)</f>
        <v>0</v>
      </c>
      <c r="P79" s="161">
        <v>0</v>
      </c>
      <c r="Q79" s="161">
        <f>ROUND(E79*P79,5)</f>
        <v>0</v>
      </c>
      <c r="R79" s="161"/>
      <c r="S79" s="161"/>
      <c r="T79" s="162">
        <v>0</v>
      </c>
      <c r="U79" s="161">
        <f>ROUND(E79*T79,2)</f>
        <v>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111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x14ac:dyDescent="0.2">
      <c r="A80" s="153" t="s">
        <v>106</v>
      </c>
      <c r="B80" s="160" t="s">
        <v>79</v>
      </c>
      <c r="C80" s="194" t="s">
        <v>26</v>
      </c>
      <c r="D80" s="164"/>
      <c r="E80" s="169"/>
      <c r="F80" s="202"/>
      <c r="G80" s="174">
        <f>SUMIF(AE81:AE86,"&lt;&gt;NOR",G81:G86)</f>
        <v>0</v>
      </c>
      <c r="H80" s="174"/>
      <c r="I80" s="174">
        <f>SUM(I81:I86)</f>
        <v>0</v>
      </c>
      <c r="J80" s="174"/>
      <c r="K80" s="174">
        <f>SUM(K81:K86)</f>
        <v>0</v>
      </c>
      <c r="L80" s="174"/>
      <c r="M80" s="174">
        <f>SUM(M81:M86)</f>
        <v>0</v>
      </c>
      <c r="N80" s="164"/>
      <c r="O80" s="164">
        <f>SUM(O81:O86)</f>
        <v>0</v>
      </c>
      <c r="P80" s="164"/>
      <c r="Q80" s="164">
        <f>SUM(Q81:Q86)</f>
        <v>0</v>
      </c>
      <c r="R80" s="164"/>
      <c r="S80" s="164"/>
      <c r="T80" s="165"/>
      <c r="U80" s="164">
        <f>SUM(U81:U86)</f>
        <v>0</v>
      </c>
      <c r="AE80" t="s">
        <v>107</v>
      </c>
    </row>
    <row r="81" spans="1:60" outlineLevel="1" x14ac:dyDescent="0.2">
      <c r="A81" s="152">
        <v>23</v>
      </c>
      <c r="B81" s="159" t="s">
        <v>199</v>
      </c>
      <c r="C81" s="193" t="s">
        <v>200</v>
      </c>
      <c r="D81" s="161" t="s">
        <v>201</v>
      </c>
      <c r="E81" s="167">
        <v>1</v>
      </c>
      <c r="F81" s="171">
        <f t="shared" ref="F81:F86" si="0">H81+J81</f>
        <v>0</v>
      </c>
      <c r="G81" s="172">
        <f t="shared" ref="G81:G86" si="1">ROUND(E81*F81,2)</f>
        <v>0</v>
      </c>
      <c r="H81" s="172"/>
      <c r="I81" s="172">
        <f t="shared" ref="I81:I86" si="2">ROUND(E81*H81,2)</f>
        <v>0</v>
      </c>
      <c r="J81" s="172"/>
      <c r="K81" s="172">
        <f t="shared" ref="K81:K86" si="3">ROUND(E81*J81,2)</f>
        <v>0</v>
      </c>
      <c r="L81" s="172">
        <v>21</v>
      </c>
      <c r="M81" s="172">
        <f t="shared" ref="M81:M86" si="4">G81*(1+L81/100)</f>
        <v>0</v>
      </c>
      <c r="N81" s="161">
        <v>0</v>
      </c>
      <c r="O81" s="161">
        <f t="shared" ref="O81:O86" si="5">ROUND(E81*N81,5)</f>
        <v>0</v>
      </c>
      <c r="P81" s="161">
        <v>0</v>
      </c>
      <c r="Q81" s="161">
        <f t="shared" ref="Q81:Q86" si="6">ROUND(E81*P81,5)</f>
        <v>0</v>
      </c>
      <c r="R81" s="161"/>
      <c r="S81" s="161"/>
      <c r="T81" s="162">
        <v>0</v>
      </c>
      <c r="U81" s="161">
        <f t="shared" ref="U81:U86" si="7">ROUND(E81*T81,2)</f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202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>
        <v>24</v>
      </c>
      <c r="B82" s="159" t="s">
        <v>203</v>
      </c>
      <c r="C82" s="193" t="s">
        <v>204</v>
      </c>
      <c r="D82" s="161" t="s">
        <v>201</v>
      </c>
      <c r="E82" s="167">
        <v>1</v>
      </c>
      <c r="F82" s="171">
        <f t="shared" si="0"/>
        <v>0</v>
      </c>
      <c r="G82" s="172">
        <f t="shared" si="1"/>
        <v>0</v>
      </c>
      <c r="H82" s="172"/>
      <c r="I82" s="172">
        <f t="shared" si="2"/>
        <v>0</v>
      </c>
      <c r="J82" s="172"/>
      <c r="K82" s="172">
        <f t="shared" si="3"/>
        <v>0</v>
      </c>
      <c r="L82" s="172">
        <v>21</v>
      </c>
      <c r="M82" s="172">
        <f t="shared" si="4"/>
        <v>0</v>
      </c>
      <c r="N82" s="161">
        <v>0</v>
      </c>
      <c r="O82" s="161">
        <f t="shared" si="5"/>
        <v>0</v>
      </c>
      <c r="P82" s="161">
        <v>0</v>
      </c>
      <c r="Q82" s="161">
        <f t="shared" si="6"/>
        <v>0</v>
      </c>
      <c r="R82" s="161"/>
      <c r="S82" s="161"/>
      <c r="T82" s="162">
        <v>0</v>
      </c>
      <c r="U82" s="161">
        <f t="shared" si="7"/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202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>
        <v>25</v>
      </c>
      <c r="B83" s="159" t="s">
        <v>205</v>
      </c>
      <c r="C83" s="193" t="s">
        <v>206</v>
      </c>
      <c r="D83" s="161" t="s">
        <v>201</v>
      </c>
      <c r="E83" s="167">
        <v>1</v>
      </c>
      <c r="F83" s="171">
        <f t="shared" si="0"/>
        <v>0</v>
      </c>
      <c r="G83" s="172">
        <f t="shared" si="1"/>
        <v>0</v>
      </c>
      <c r="H83" s="172"/>
      <c r="I83" s="172">
        <f t="shared" si="2"/>
        <v>0</v>
      </c>
      <c r="J83" s="172"/>
      <c r="K83" s="172">
        <f t="shared" si="3"/>
        <v>0</v>
      </c>
      <c r="L83" s="172">
        <v>21</v>
      </c>
      <c r="M83" s="172">
        <f t="shared" si="4"/>
        <v>0</v>
      </c>
      <c r="N83" s="161">
        <v>0</v>
      </c>
      <c r="O83" s="161">
        <f t="shared" si="5"/>
        <v>0</v>
      </c>
      <c r="P83" s="161">
        <v>0</v>
      </c>
      <c r="Q83" s="161">
        <f t="shared" si="6"/>
        <v>0</v>
      </c>
      <c r="R83" s="161"/>
      <c r="S83" s="161"/>
      <c r="T83" s="162">
        <v>0</v>
      </c>
      <c r="U83" s="161">
        <f t="shared" si="7"/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202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>
        <v>26</v>
      </c>
      <c r="B84" s="159" t="s">
        <v>207</v>
      </c>
      <c r="C84" s="193" t="s">
        <v>208</v>
      </c>
      <c r="D84" s="161" t="s">
        <v>201</v>
      </c>
      <c r="E84" s="167">
        <v>1</v>
      </c>
      <c r="F84" s="171">
        <f t="shared" si="0"/>
        <v>0</v>
      </c>
      <c r="G84" s="172">
        <f t="shared" si="1"/>
        <v>0</v>
      </c>
      <c r="H84" s="172"/>
      <c r="I84" s="172">
        <f t="shared" si="2"/>
        <v>0</v>
      </c>
      <c r="J84" s="172"/>
      <c r="K84" s="172">
        <f t="shared" si="3"/>
        <v>0</v>
      </c>
      <c r="L84" s="172">
        <v>21</v>
      </c>
      <c r="M84" s="172">
        <f t="shared" si="4"/>
        <v>0</v>
      </c>
      <c r="N84" s="161">
        <v>0</v>
      </c>
      <c r="O84" s="161">
        <f t="shared" si="5"/>
        <v>0</v>
      </c>
      <c r="P84" s="161">
        <v>0</v>
      </c>
      <c r="Q84" s="161">
        <f t="shared" si="6"/>
        <v>0</v>
      </c>
      <c r="R84" s="161"/>
      <c r="S84" s="161"/>
      <c r="T84" s="162">
        <v>0</v>
      </c>
      <c r="U84" s="161">
        <f t="shared" si="7"/>
        <v>0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202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>
        <v>27</v>
      </c>
      <c r="B85" s="159" t="s">
        <v>209</v>
      </c>
      <c r="C85" s="193" t="s">
        <v>210</v>
      </c>
      <c r="D85" s="161" t="s">
        <v>201</v>
      </c>
      <c r="E85" s="167">
        <v>1</v>
      </c>
      <c r="F85" s="171">
        <f t="shared" si="0"/>
        <v>0</v>
      </c>
      <c r="G85" s="172">
        <f t="shared" si="1"/>
        <v>0</v>
      </c>
      <c r="H85" s="172"/>
      <c r="I85" s="172">
        <f t="shared" si="2"/>
        <v>0</v>
      </c>
      <c r="J85" s="172"/>
      <c r="K85" s="172">
        <f t="shared" si="3"/>
        <v>0</v>
      </c>
      <c r="L85" s="172">
        <v>21</v>
      </c>
      <c r="M85" s="172">
        <f t="shared" si="4"/>
        <v>0</v>
      </c>
      <c r="N85" s="161">
        <v>0</v>
      </c>
      <c r="O85" s="161">
        <f t="shared" si="5"/>
        <v>0</v>
      </c>
      <c r="P85" s="161">
        <v>0</v>
      </c>
      <c r="Q85" s="161">
        <f t="shared" si="6"/>
        <v>0</v>
      </c>
      <c r="R85" s="161"/>
      <c r="S85" s="161"/>
      <c r="T85" s="162">
        <v>0</v>
      </c>
      <c r="U85" s="161">
        <f t="shared" si="7"/>
        <v>0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111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2">
        <v>28</v>
      </c>
      <c r="B86" s="183" t="s">
        <v>211</v>
      </c>
      <c r="C86" s="196" t="s">
        <v>212</v>
      </c>
      <c r="D86" s="184" t="s">
        <v>201</v>
      </c>
      <c r="E86" s="185">
        <v>1</v>
      </c>
      <c r="F86" s="186">
        <f t="shared" si="0"/>
        <v>0</v>
      </c>
      <c r="G86" s="187">
        <f t="shared" si="1"/>
        <v>0</v>
      </c>
      <c r="H86" s="187"/>
      <c r="I86" s="187">
        <f t="shared" si="2"/>
        <v>0</v>
      </c>
      <c r="J86" s="187"/>
      <c r="K86" s="187">
        <f t="shared" si="3"/>
        <v>0</v>
      </c>
      <c r="L86" s="187">
        <v>21</v>
      </c>
      <c r="M86" s="187">
        <f t="shared" si="4"/>
        <v>0</v>
      </c>
      <c r="N86" s="184">
        <v>0</v>
      </c>
      <c r="O86" s="184">
        <f t="shared" si="5"/>
        <v>0</v>
      </c>
      <c r="P86" s="184">
        <v>0</v>
      </c>
      <c r="Q86" s="184">
        <f t="shared" si="6"/>
        <v>0</v>
      </c>
      <c r="R86" s="184"/>
      <c r="S86" s="184"/>
      <c r="T86" s="188">
        <v>0</v>
      </c>
      <c r="U86" s="184">
        <f t="shared" si="7"/>
        <v>0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111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6"/>
      <c r="B87" s="7" t="s">
        <v>213</v>
      </c>
      <c r="C87" s="197" t="s">
        <v>213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AC87">
        <v>15</v>
      </c>
      <c r="AD87">
        <v>21</v>
      </c>
    </row>
    <row r="88" spans="1:60" x14ac:dyDescent="0.2">
      <c r="A88" s="189"/>
      <c r="B88" s="190" t="s">
        <v>28</v>
      </c>
      <c r="C88" s="198" t="s">
        <v>213</v>
      </c>
      <c r="D88" s="191"/>
      <c r="E88" s="191"/>
      <c r="F88" s="191"/>
      <c r="G88" s="192">
        <f>G8+G11+G17+G20+G42+G50+G53+G55+G67+G74+G76+G80</f>
        <v>0</v>
      </c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C88">
        <f>SUMIF(L7:L86,AC87,G7:G86)</f>
        <v>0</v>
      </c>
      <c r="AD88">
        <f>SUMIF(L7:L86,AD87,G7:G86)</f>
        <v>0</v>
      </c>
      <c r="AE88" t="s">
        <v>214</v>
      </c>
    </row>
    <row r="89" spans="1:60" x14ac:dyDescent="0.2">
      <c r="A89" s="6"/>
      <c r="B89" s="7" t="s">
        <v>213</v>
      </c>
      <c r="C89" s="197" t="s">
        <v>213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6"/>
      <c r="B90" s="7" t="s">
        <v>213</v>
      </c>
      <c r="C90" s="197" t="s">
        <v>213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79" t="s">
        <v>215</v>
      </c>
      <c r="B91" s="279"/>
      <c r="C91" s="280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57"/>
      <c r="B92" s="258"/>
      <c r="C92" s="259"/>
      <c r="D92" s="258"/>
      <c r="E92" s="258"/>
      <c r="F92" s="258"/>
      <c r="G92" s="260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E92" t="s">
        <v>216</v>
      </c>
    </row>
    <row r="93" spans="1:60" x14ac:dyDescent="0.2">
      <c r="A93" s="261"/>
      <c r="B93" s="262"/>
      <c r="C93" s="263"/>
      <c r="D93" s="262"/>
      <c r="E93" s="262"/>
      <c r="F93" s="262"/>
      <c r="G93" s="264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61"/>
      <c r="B94" s="262"/>
      <c r="C94" s="263"/>
      <c r="D94" s="262"/>
      <c r="E94" s="262"/>
      <c r="F94" s="262"/>
      <c r="G94" s="264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261"/>
      <c r="B95" s="262"/>
      <c r="C95" s="263"/>
      <c r="D95" s="262"/>
      <c r="E95" s="262"/>
      <c r="F95" s="262"/>
      <c r="G95" s="264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65"/>
      <c r="B96" s="266"/>
      <c r="C96" s="267"/>
      <c r="D96" s="266"/>
      <c r="E96" s="266"/>
      <c r="F96" s="266"/>
      <c r="G96" s="268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6"/>
      <c r="B97" s="7" t="s">
        <v>213</v>
      </c>
      <c r="C97" s="197" t="s">
        <v>213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C98" s="199"/>
      <c r="AE98" t="s">
        <v>217</v>
      </c>
    </row>
  </sheetData>
  <sheetProtection algorithmName="SHA-512" hashValue="f7QJXgasDIwdOpzIobac27r+YLVntXpJYO8hPix2bJ2HVfuM7N9SwjfKMI3ly/8YQKdoPNNtmaCHe1p8jP+jTQ==" saltValue="stD9YD+w9U3dJKadusMZ1g==" spinCount="100000" sheet="1" objects="1" scenarios="1"/>
  <mergeCells count="10">
    <mergeCell ref="A92:G96"/>
    <mergeCell ref="A1:G1"/>
    <mergeCell ref="C2:G2"/>
    <mergeCell ref="C3:G3"/>
    <mergeCell ref="C4:G4"/>
    <mergeCell ref="C69:G69"/>
    <mergeCell ref="C70:G70"/>
    <mergeCell ref="C71:G71"/>
    <mergeCell ref="C72:G72"/>
    <mergeCell ref="A91:C91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Marenczoková Radomíra Ing., Dis.</cp:lastModifiedBy>
  <cp:lastPrinted>2014-02-28T09:52:57Z</cp:lastPrinted>
  <dcterms:created xsi:type="dcterms:W3CDTF">2009-04-08T07:15:50Z</dcterms:created>
  <dcterms:modified xsi:type="dcterms:W3CDTF">2022-07-20T14:39:41Z</dcterms:modified>
</cp:coreProperties>
</file>